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USER\iCloudDrive\Mortgages\Calvert\Flip\"/>
    </mc:Choice>
  </mc:AlternateContent>
  <xr:revisionPtr revIDLastSave="0" documentId="13_ncr:1_{8C5FF020-668C-414E-BB06-FA11CB144162}" xr6:coauthVersionLast="45" xr6:coauthVersionMax="45" xr10:uidLastSave="{00000000-0000-0000-0000-000000000000}"/>
  <bookViews>
    <workbookView xWindow="-120" yWindow="-120" windowWidth="20730" windowHeight="11160" activeTab="2" xr2:uid="{00000000-000D-0000-FFFF-FFFF00000000}"/>
  </bookViews>
  <sheets>
    <sheet name="Title" sheetId="7" r:id="rId1"/>
    <sheet name="Instructions" sheetId="3" r:id="rId2"/>
    <sheet name="Flip - Profit" sheetId="4" r:id="rId3"/>
    <sheet name="Flip - Sales Price" sheetId="6" r:id="rId4"/>
    <sheet name="Data sheet" sheetId="5" state="hidden" r:id="rId5"/>
  </sheets>
  <externalReferences>
    <externalReference r:id="rId6"/>
  </externalReferences>
  <definedNames>
    <definedName name="_xlnm.Print_Area" localSheetId="2">'Flip - Profit'!$A$1:$BA$75</definedName>
    <definedName name="_xlnm.Print_Area" localSheetId="3">'Flip - Sales Price'!$A$1:$BA$75</definedName>
    <definedName name="_xlnm.Print_Area" localSheetId="1">Instructions!$A$1:$AR$108</definedName>
    <definedName name="_xlnm.Print_Area" localSheetId="0">Title!$C$5:$S$27</definedName>
    <definedName name="Property_Type">[1]Data!$B$3:$B$15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6" i="6" l="1"/>
  <c r="I60" i="4"/>
  <c r="J44" i="4"/>
  <c r="H70" i="4" s="1"/>
  <c r="Z25" i="4"/>
  <c r="Z35" i="4" s="1"/>
  <c r="I58" i="4" s="1"/>
  <c r="E23" i="5" s="1"/>
  <c r="Z25" i="6"/>
  <c r="Z35" i="6" s="1"/>
  <c r="I58" i="6" s="1"/>
  <c r="E33" i="5" s="1"/>
  <c r="I60" i="6"/>
  <c r="E34" i="5" s="1"/>
  <c r="AV42" i="6"/>
  <c r="AJ44" i="6" s="1"/>
  <c r="AV42" i="4"/>
  <c r="AJ44" i="4" s="1"/>
  <c r="E24" i="5"/>
  <c r="J44" i="6"/>
  <c r="H72" i="6" s="1"/>
  <c r="AP35" i="6"/>
  <c r="AR62" i="6" s="1"/>
  <c r="J35" i="6"/>
  <c r="AP35" i="4"/>
  <c r="AX25" i="4" s="1"/>
  <c r="J35" i="4"/>
  <c r="AT30" i="4"/>
  <c r="AT28" i="4"/>
  <c r="AT25" i="4"/>
  <c r="AT35" i="4" s="1"/>
  <c r="I52" i="6"/>
  <c r="E30" i="5" s="1"/>
  <c r="AT33" i="4"/>
  <c r="AT30" i="6"/>
  <c r="AT29" i="6"/>
  <c r="AT27" i="6"/>
  <c r="AX26" i="6"/>
  <c r="AX29" i="6"/>
  <c r="AX31" i="6"/>
  <c r="AX29" i="4"/>
  <c r="AX28" i="4"/>
  <c r="AX30" i="4"/>
  <c r="AT27" i="4"/>
  <c r="AT31" i="4"/>
  <c r="AT32" i="4"/>
  <c r="AT26" i="4"/>
  <c r="AT34" i="4"/>
  <c r="AT29" i="4"/>
  <c r="CF43" i="4"/>
  <c r="AX34" i="6"/>
  <c r="I52" i="4"/>
  <c r="AX25" i="6"/>
  <c r="E20" i="5"/>
  <c r="M72" i="4" l="1"/>
  <c r="M70" i="4"/>
  <c r="AV44" i="6"/>
  <c r="M72" i="6"/>
  <c r="AV46" i="6"/>
  <c r="I56" i="6" s="1"/>
  <c r="E32" i="5" s="1"/>
  <c r="W70" i="4"/>
  <c r="R70" i="4"/>
  <c r="W72" i="4"/>
  <c r="R72" i="6"/>
  <c r="AR54" i="4"/>
  <c r="I54" i="4"/>
  <c r="E21" i="5" s="1"/>
  <c r="AR62" i="4"/>
  <c r="AX31" i="4"/>
  <c r="AX32" i="6"/>
  <c r="AT25" i="6"/>
  <c r="AX30" i="6"/>
  <c r="AX27" i="6"/>
  <c r="AX35" i="6" s="1"/>
  <c r="AX27" i="4"/>
  <c r="H72" i="4"/>
  <c r="R72" i="4" s="1"/>
  <c r="AX28" i="6"/>
  <c r="AT26" i="6"/>
  <c r="AT28" i="6"/>
  <c r="AT31" i="6"/>
  <c r="AX33" i="6"/>
  <c r="AJ46" i="6"/>
  <c r="AX32" i="4"/>
  <c r="AX33" i="4"/>
  <c r="AT34" i="6"/>
  <c r="AX34" i="4"/>
  <c r="M70" i="6"/>
  <c r="AJ46" i="4"/>
  <c r="AV44" i="4" s="1"/>
  <c r="AV46" i="4" s="1"/>
  <c r="I56" i="4" s="1"/>
  <c r="E22" i="5" s="1"/>
  <c r="H70" i="6"/>
  <c r="AX26" i="4"/>
  <c r="AX35" i="4" s="1"/>
  <c r="AT32" i="6"/>
  <c r="AT33" i="6"/>
  <c r="AR58" i="4" l="1"/>
  <c r="AR56" i="4"/>
  <c r="AQ72" i="6"/>
  <c r="AL72" i="6"/>
  <c r="AL72" i="4"/>
  <c r="AQ72" i="4"/>
  <c r="AT35" i="6"/>
  <c r="I62" i="4"/>
  <c r="AG72" i="4"/>
  <c r="AB72" i="4"/>
  <c r="AL70" i="4"/>
  <c r="AQ70" i="4"/>
  <c r="R70" i="6"/>
  <c r="W72" i="6"/>
  <c r="W70" i="6"/>
  <c r="AG70" i="4"/>
  <c r="AB70" i="4"/>
  <c r="AR60" i="4" l="1"/>
  <c r="E25" i="5"/>
  <c r="AR52" i="4"/>
  <c r="I54" i="6"/>
  <c r="AR54" i="6"/>
  <c r="AB72" i="6"/>
  <c r="AG72" i="6"/>
  <c r="AQ70" i="6"/>
  <c r="AL70" i="6"/>
  <c r="AB70" i="6" l="1"/>
  <c r="AG70" i="6"/>
  <c r="E31" i="5"/>
  <c r="I62" i="6"/>
  <c r="F24" i="5"/>
  <c r="F25" i="5"/>
  <c r="F20" i="5"/>
  <c r="F23" i="5"/>
  <c r="F21" i="5"/>
  <c r="F22" i="5"/>
  <c r="AR60" i="6" l="1"/>
  <c r="AR52" i="6"/>
  <c r="E35" i="5"/>
  <c r="AR56" i="6" l="1"/>
  <c r="AR58" i="6"/>
  <c r="F35" i="5"/>
  <c r="F34" i="5"/>
  <c r="F30" i="5"/>
  <c r="F33" i="5"/>
  <c r="F32" i="5"/>
  <c r="F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Dale Koeller</author>
    <author>Dean Koeller</author>
    <author>Keith Uthe</author>
  </authors>
  <commentList>
    <comment ref="A1" authorId="0" shapeId="0" xr:uid="{00000000-0006-0000-0200-000001000000}">
      <text>
        <r>
          <rPr>
            <b/>
            <u/>
            <sz val="14"/>
            <color indexed="81"/>
            <rFont val="Calibri"/>
            <family val="2"/>
          </rPr>
          <t>Profit Focused</t>
        </r>
        <r>
          <rPr>
            <sz val="9"/>
            <color indexed="81"/>
            <rFont val="Tahoma"/>
            <family val="2"/>
          </rPr>
          <t xml:space="preserve">
This spreadsheet assumes you know what profit you would like to make and calculates the MAXIMUM Purchase price for the property.  Your profitability is based on a few assumptions in order to calculate your costs. Items you need to assume including your purchase price, down payment and mortgage you wish to borrow.</t>
        </r>
      </text>
    </comment>
    <comment ref="B10" authorId="1" shapeId="0" xr:uid="{00000000-0006-0000-0200-000002000000}">
      <text>
        <r>
          <rPr>
            <b/>
            <u/>
            <sz val="14"/>
            <color indexed="81"/>
            <rFont val="Calibri"/>
            <family val="2"/>
          </rPr>
          <t>Company Information</t>
        </r>
        <r>
          <rPr>
            <sz val="9"/>
            <color indexed="81"/>
            <rFont val="Tahoma"/>
            <family val="2"/>
          </rPr>
          <t xml:space="preserve">
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200-000003000000}">
      <text>
        <r>
          <rPr>
            <b/>
            <u/>
            <sz val="14"/>
            <color indexed="81"/>
            <rFont val="Calibri"/>
            <family val="2"/>
          </rPr>
          <t xml:space="preserve">Property Information
</t>
        </r>
        <r>
          <rPr>
            <sz val="9"/>
            <color indexed="81"/>
            <rFont val="Tahoma"/>
            <family val="2"/>
          </rPr>
          <t xml:space="preserve">
Complete this section with all the relevant address and purchase information about that property being analyzed.</t>
        </r>
      </text>
    </comment>
    <comment ref="D22" authorId="0" shapeId="0" xr:uid="{00000000-0006-0000-0200-000004000000}">
      <text>
        <r>
          <rPr>
            <b/>
            <u/>
            <sz val="14"/>
            <color indexed="81"/>
            <rFont val="Calibri"/>
            <family val="2"/>
          </rPr>
          <t xml:space="preserve">Purchase Costs
</t>
        </r>
        <r>
          <rPr>
            <sz val="9"/>
            <color indexed="81"/>
            <rFont val="Tahoma"/>
            <family val="2"/>
          </rPr>
          <t xml:space="preserve">
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2" shapeId="0" xr:uid="{00000000-0006-0000-0200-000005000000}">
      <text>
        <r>
          <rPr>
            <b/>
            <u/>
            <sz val="14"/>
            <color indexed="81"/>
            <rFont val="Calibri"/>
            <family val="2"/>
          </rPr>
          <t xml:space="preserve">Real Estate Commissions
</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 then your savings are a bonus, increasing your returns.</t>
        </r>
      </text>
    </comment>
    <comment ref="J26" authorId="0" shapeId="0" xr:uid="{00000000-0006-0000-0200-000006000000}">
      <text>
        <r>
          <rPr>
            <b/>
            <u/>
            <sz val="14"/>
            <color indexed="81"/>
            <rFont val="Calibri"/>
            <family val="2"/>
          </rPr>
          <t>Real Estate Agent Fee</t>
        </r>
        <r>
          <rPr>
            <sz val="9"/>
            <color indexed="81"/>
            <rFont val="Tahoma"/>
            <family val="2"/>
          </rPr>
          <t xml:space="preserve">
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200-000007000000}">
      <text>
        <r>
          <rPr>
            <b/>
            <u/>
            <sz val="14"/>
            <color indexed="81"/>
            <rFont val="Calibri"/>
            <family val="2"/>
          </rPr>
          <t>Real Estate Agent Discount</t>
        </r>
        <r>
          <rPr>
            <sz val="9"/>
            <color indexed="81"/>
            <rFont val="Tahoma"/>
            <family val="2"/>
          </rPr>
          <t xml:space="preserve">
Enter in a discount if your Realtor is offering you one.</t>
        </r>
      </text>
    </comment>
    <comment ref="J27" authorId="0" shapeId="0" xr:uid="{00000000-0006-0000-0200-000008000000}">
      <text>
        <r>
          <rPr>
            <b/>
            <u/>
            <sz val="14"/>
            <color indexed="81"/>
            <rFont val="Calibri"/>
            <family val="2"/>
          </rPr>
          <t>Title Insurance</t>
        </r>
        <r>
          <rPr>
            <u/>
            <sz val="9"/>
            <color indexed="81"/>
            <rFont val="Tahoma"/>
            <family val="2"/>
          </rPr>
          <t xml:space="preserve">
</t>
        </r>
        <r>
          <rPr>
            <sz val="9"/>
            <color indexed="81"/>
            <rFont val="Tahoma"/>
            <family val="2"/>
          </rPr>
          <t xml:space="preserve">
This is normally a cost at your lawyer's office, and is sometimes paid for by the seller if they cannot provide you an RPR (real property report).</t>
        </r>
      </text>
    </comment>
    <comment ref="J29" authorId="0" shapeId="0" xr:uid="{00000000-0006-0000-0200-000009000000}">
      <text>
        <r>
          <rPr>
            <b/>
            <u/>
            <sz val="14"/>
            <color indexed="81"/>
            <rFont val="Calibri"/>
            <family val="2"/>
          </rPr>
          <t>Appraisal Fee</t>
        </r>
        <r>
          <rPr>
            <b/>
            <sz val="14"/>
            <color indexed="81"/>
            <rFont val="Calibri"/>
            <family val="2"/>
          </rPr>
          <t xml:space="preserve">
</t>
        </r>
        <r>
          <rPr>
            <b/>
            <sz val="9"/>
            <color indexed="81"/>
            <rFont val="Tahoma"/>
            <family val="2"/>
          </rPr>
          <t xml:space="preserve">
</t>
        </r>
        <r>
          <rPr>
            <sz val="9"/>
            <color indexed="81"/>
            <rFont val="Tahoma"/>
            <family val="2"/>
          </rPr>
          <t>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2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200-00000B000000}">
      <text>
        <r>
          <rPr>
            <b/>
            <u/>
            <sz val="14"/>
            <color indexed="81"/>
            <rFont val="Calibri"/>
            <family val="2"/>
          </rPr>
          <t>Property Insurance</t>
        </r>
        <r>
          <rPr>
            <sz val="9"/>
            <color indexed="81"/>
            <rFont val="Tahoma"/>
            <family val="2"/>
          </rPr>
          <t xml:space="preserve">
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2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200-00000D000000}">
      <text>
        <r>
          <rPr>
            <b/>
            <u/>
            <sz val="14"/>
            <color indexed="81"/>
            <rFont val="Calibri"/>
            <family val="2"/>
          </rPr>
          <t>Property Taxes</t>
        </r>
        <r>
          <rPr>
            <sz val="9"/>
            <color indexed="81"/>
            <rFont val="Tahoma"/>
            <family val="2"/>
          </rPr>
          <t xml:space="preserve">
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t>
        </r>
      </text>
    </comment>
    <comment ref="J40" authorId="0" shapeId="0" xr:uid="{00000000-0006-0000-0200-00000E000000}">
      <text>
        <r>
          <rPr>
            <b/>
            <u/>
            <sz val="14"/>
            <color indexed="81"/>
            <rFont val="Calibri"/>
            <family val="2"/>
          </rPr>
          <t>Renovation Timeline</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200-00000F000000}">
      <text>
        <r>
          <rPr>
            <b/>
            <u/>
            <sz val="14"/>
            <color indexed="81"/>
            <rFont val="Calibri"/>
            <family val="2"/>
          </rPr>
          <t xml:space="preserve">Profit Goal
</t>
        </r>
        <r>
          <rPr>
            <sz val="9"/>
            <color indexed="81"/>
            <rFont val="Tahoma"/>
            <family val="2"/>
          </rPr>
          <t xml:space="preserve">
Consider carefully the profit you believe you should earn for taking on the work, risk of capital, and labour for your project.  
Protect your profit by estimating fairly and conservatively your After-Repaired Value.  If you are able to sell your property for more than your conservative estimate, then you will have bonused your income, while still protecting your minimum profit to the best of your abilities.
</t>
        </r>
      </text>
    </comment>
    <comment ref="BY40" authorId="2" shapeId="0" xr:uid="{00000000-0006-0000-0200-000010000000}">
      <text>
        <r>
          <rPr>
            <b/>
            <sz val="9"/>
            <color indexed="81"/>
            <rFont val="Tahoma"/>
            <family val="2"/>
          </rPr>
          <t>Is this a locked cell with this amount?  Are users allowed to enter any number they want?  Should this be a calculation whereby the rate is based on the percentage of the down payment to the purchase price?</t>
        </r>
        <r>
          <rPr>
            <sz val="9"/>
            <color indexed="81"/>
            <rFont val="Tahoma"/>
            <family val="2"/>
          </rPr>
          <t xml:space="preserve">
</t>
        </r>
      </text>
    </comment>
    <comment ref="J42" authorId="0" shapeId="0" xr:uid="{00000000-0006-0000-0200-000011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2" authorId="0" shapeId="0" xr:uid="{00000000-0006-0000-0200-000012000000}">
      <text>
        <r>
          <rPr>
            <b/>
            <u/>
            <sz val="14"/>
            <color indexed="81"/>
            <rFont val="Calibri"/>
            <family val="2"/>
          </rPr>
          <t>Profit Goal</t>
        </r>
        <r>
          <rPr>
            <b/>
            <sz val="9"/>
            <color indexed="81"/>
            <rFont val="Tahoma"/>
            <family val="2"/>
          </rPr>
          <t xml:space="preserve">
</t>
        </r>
        <r>
          <rPr>
            <sz val="9"/>
            <color indexed="81"/>
            <rFont val="Tahoma"/>
            <family val="2"/>
          </rPr>
          <t xml:space="preserve">
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0" shapeId="0" xr:uid="{00000000-0006-0000-0200-000013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200-000014000000}">
      <text>
        <r>
          <rPr>
            <b/>
            <u/>
            <sz val="14"/>
            <color indexed="81"/>
            <rFont val="Calibri"/>
            <family val="2"/>
          </rPr>
          <t>Monthly Interest</t>
        </r>
        <r>
          <rPr>
            <sz val="9"/>
            <color indexed="81"/>
            <rFont val="Tahoma"/>
            <family val="2"/>
          </rPr>
          <t xml:space="preserve">
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1" shapeId="0" xr:uid="{00000000-0006-0000-0200-000015000000}">
      <text>
        <r>
          <rPr>
            <b/>
            <u/>
            <sz val="14"/>
            <color indexed="81"/>
            <rFont val="Calibri"/>
            <family val="2"/>
          </rPr>
          <t xml:space="preserve">Renovation Budget
</t>
        </r>
        <r>
          <rPr>
            <sz val="9"/>
            <color indexed="81"/>
            <rFont val="Tahoma"/>
            <family val="2"/>
          </rPr>
          <t xml:space="preserve">
We recommned you build in a 10% contingency for your renovation budget to cover any unforeseen items or cost overruns.</t>
        </r>
      </text>
    </comment>
    <comment ref="X46" authorId="1" shapeId="0" xr:uid="{00000000-0006-0000-0200-000016000000}">
      <text>
        <r>
          <rPr>
            <b/>
            <u/>
            <sz val="14"/>
            <color indexed="81"/>
            <rFont val="Calibri"/>
            <family val="2"/>
          </rPr>
          <t xml:space="preserve">Net Mortgage </t>
        </r>
        <r>
          <rPr>
            <b/>
            <sz val="9"/>
            <color indexed="81"/>
            <rFont val="Tahoma"/>
            <family val="2"/>
          </rPr>
          <t xml:space="preserve">
</t>
        </r>
        <r>
          <rPr>
            <sz val="9"/>
            <color indexed="81"/>
            <rFont val="Tahoma"/>
            <family val="2"/>
          </rPr>
          <t>The net mortgage is the amount that the lender will advance in cash to the lawyer at closing of the purchase, and does not include any commitment/financing fees.  The purchase price should equal the down payment plus the net mortgage. 
While this sheet works to calculate your maximum purchase price by working backwards knowing what profit goals you have, for the purposes of estimating your total costs, you need to assume both your purchase price, and the mortgage amount you wish to borrow.  Make an estimation of your purchase price, down payment, and net mortgage to see what your Maximum Purchase Price should be.  
Once you are certain what your Purchase Price will be, you may prefer to use the "Flip - Sales Price" focused spreadsheet.</t>
        </r>
      </text>
    </comment>
    <comment ref="BJ46" authorId="2" shapeId="0" xr:uid="{00000000-0006-0000-0200-000017000000}">
      <text>
        <r>
          <rPr>
            <b/>
            <sz val="9"/>
            <color indexed="81"/>
            <rFont val="Tahoma"/>
            <family val="2"/>
          </rPr>
          <t>Take the Maximum purcahse price from part H and subtract the down payment and enter the amount here.</t>
        </r>
        <r>
          <rPr>
            <sz val="9"/>
            <color indexed="81"/>
            <rFont val="Tahoma"/>
            <family val="2"/>
          </rPr>
          <t xml:space="preserve">
</t>
        </r>
      </text>
    </comment>
    <comment ref="AR52" authorId="0" shapeId="0" xr:uid="{00000000-0006-0000-0200-000018000000}">
      <text>
        <r>
          <rPr>
            <b/>
            <u/>
            <sz val="14"/>
            <color indexed="81"/>
            <rFont val="Calibri"/>
            <family val="2"/>
          </rPr>
          <t>Maximum Purchase Price</t>
        </r>
        <r>
          <rPr>
            <b/>
            <sz val="9"/>
            <color indexed="81"/>
            <rFont val="Tahoma"/>
            <family val="2"/>
          </rPr>
          <t xml:space="preserve">
</t>
        </r>
        <r>
          <rPr>
            <sz val="9"/>
            <color indexed="81"/>
            <rFont val="Tahoma"/>
            <family val="2"/>
          </rPr>
          <t>This is the maximum amount you should consider paying for the property in order to achieve your Desired Profit.  
Once you have negotiated and know what your Purchase Price will be, you may prefer to use the "Flip - Sales Price" focused spreadsheet.</t>
        </r>
        <r>
          <rPr>
            <b/>
            <sz val="9"/>
            <color indexed="81"/>
            <rFont val="Tahoma"/>
            <family val="2"/>
          </rPr>
          <t xml:space="preserve">
</t>
        </r>
        <r>
          <rPr>
            <sz val="9"/>
            <color indexed="81"/>
            <rFont val="Tahoma"/>
            <family val="2"/>
          </rPr>
          <t xml:space="preserve">
The Maximum Purchase Price takes all of your estimated Purchase Costs, Selling Costs, Operating Costs, Renovation Budget and Financing Costs as well as your Desired Profit to arrive at the maximum you should consider purchasing the property for. Of course, any additional discounts to your purchase price improves your profit margin.</t>
        </r>
      </text>
    </comment>
    <comment ref="AR54" authorId="0" shapeId="0" xr:uid="{00000000-0006-0000-0200-000019000000}">
      <text>
        <r>
          <rPr>
            <b/>
            <u/>
            <sz val="14"/>
            <color indexed="81"/>
            <rFont val="Calibri"/>
            <family val="2"/>
          </rPr>
          <t>Total Cash Needed</t>
        </r>
        <r>
          <rPr>
            <sz val="9"/>
            <color indexed="81"/>
            <rFont val="Tahoma"/>
            <family val="2"/>
          </rPr>
          <t xml:space="preserve">
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200-00001A000000}">
      <text>
        <r>
          <rPr>
            <b/>
            <u/>
            <sz val="14"/>
            <color indexed="81"/>
            <rFont val="Calibri"/>
            <family val="2"/>
          </rPr>
          <t>Return on Cash Invested</t>
        </r>
        <r>
          <rPr>
            <sz val="9"/>
            <color indexed="81"/>
            <rFont val="Tahoma"/>
            <family val="2"/>
          </rPr>
          <t xml:space="preserve">
Your return on cash invested is a calculation of your total profit divided by the cash you invested (out of pocket costs).</t>
        </r>
      </text>
    </comment>
    <comment ref="AR58" authorId="0" shapeId="0" xr:uid="{00000000-0006-0000-0200-00001B000000}">
      <text>
        <r>
          <rPr>
            <b/>
            <u/>
            <sz val="14"/>
            <color indexed="81"/>
            <rFont val="Calibri"/>
            <family val="2"/>
          </rPr>
          <t>Annualized Return on Cash Invested</t>
        </r>
        <r>
          <rPr>
            <sz val="9"/>
            <color indexed="81"/>
            <rFont val="Tahoma"/>
            <family val="2"/>
          </rPr>
          <t xml:space="preserve">
This is the return to you on the capital you invested, annualizing your return.  It takes into account the number of months you expect to own the property for.
</t>
        </r>
      </text>
    </comment>
    <comment ref="AR60" authorId="0" shapeId="0" xr:uid="{00000000-0006-0000-0200-00001C000000}">
      <text>
        <r>
          <rPr>
            <b/>
            <u/>
            <sz val="14"/>
            <color indexed="81"/>
            <rFont val="Calibri"/>
            <family val="2"/>
          </rPr>
          <t xml:space="preserve">Ratio of Costs to After-Repaired Value
</t>
        </r>
        <r>
          <rPr>
            <sz val="9"/>
            <color indexed="81"/>
            <rFont val="Tahoma"/>
            <family val="2"/>
          </rPr>
          <t xml:space="preserve">
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text>
    </comment>
    <comment ref="AR62" authorId="0" shapeId="0" xr:uid="{00000000-0006-0000-0200-00001D000000}">
      <text>
        <r>
          <rPr>
            <b/>
            <u/>
            <sz val="14"/>
            <color indexed="81"/>
            <rFont val="Calibri"/>
            <family val="2"/>
          </rPr>
          <t>Variable Monthly Costs</t>
        </r>
        <r>
          <rPr>
            <b/>
            <u/>
            <sz val="9"/>
            <color indexed="81"/>
            <rFont val="Tahoma"/>
            <family val="2"/>
          </rPr>
          <t xml:space="preserve">
</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200-00001E000000}">
      <text>
        <r>
          <rPr>
            <b/>
            <u/>
            <sz val="14"/>
            <color indexed="81"/>
            <rFont val="Calibri"/>
            <family val="2"/>
          </rPr>
          <t>Operating Costs</t>
        </r>
        <r>
          <rPr>
            <b/>
            <sz val="9"/>
            <color indexed="81"/>
            <rFont val="Tahoma"/>
            <family val="2"/>
          </rPr>
          <t xml:space="preserve">
</t>
        </r>
        <r>
          <rPr>
            <sz val="9"/>
            <color indexed="81"/>
            <rFont val="Tahoma"/>
            <family val="2"/>
          </rPr>
          <t xml:space="preserve">
This is the monthly Operating Costs (section D above), multiplied by the number of months for your renovation and sale, plus or minus one month.</t>
        </r>
        <r>
          <rPr>
            <b/>
            <sz val="9"/>
            <color indexed="81"/>
            <rFont val="Tahoma"/>
            <family val="2"/>
          </rPr>
          <t xml:space="preserve">
</t>
        </r>
        <r>
          <rPr>
            <sz val="9"/>
            <color indexed="81"/>
            <rFont val="Tahoma"/>
            <family val="2"/>
          </rPr>
          <t xml:space="preserve">
</t>
        </r>
      </text>
    </comment>
    <comment ref="M68" authorId="0" shapeId="0" xr:uid="{00000000-0006-0000-0200-00001F000000}">
      <text>
        <r>
          <rPr>
            <b/>
            <u/>
            <sz val="14"/>
            <color indexed="81"/>
            <rFont val="Calibri"/>
            <family val="2"/>
          </rPr>
          <t>Financing Cost</t>
        </r>
        <r>
          <rPr>
            <b/>
            <sz val="9"/>
            <color indexed="81"/>
            <rFont val="Tahoma"/>
            <family val="2"/>
          </rPr>
          <t xml:space="preserve">
</t>
        </r>
        <r>
          <rPr>
            <sz val="9"/>
            <color indexed="81"/>
            <rFont val="Tahoma"/>
            <family val="2"/>
          </rPr>
          <t>These are your total financing costs including fees and monthly interest.  This includes the number of months you expect to own the property for, plus or minus one month.</t>
        </r>
      </text>
    </comment>
    <comment ref="AQ70" authorId="0" shapeId="0" xr:uid="{00000000-0006-0000-0200-000020000000}">
      <text>
        <r>
          <rPr>
            <b/>
            <u/>
            <sz val="9"/>
            <color indexed="81"/>
            <rFont val="Tahoma"/>
            <family val="2"/>
          </rPr>
          <t>Profit</t>
        </r>
        <r>
          <rPr>
            <sz val="9"/>
            <color indexed="81"/>
            <rFont val="Tahoma"/>
            <family val="2"/>
          </rPr>
          <t xml:space="preserve">
Assuming you own the property one more month than planned.</t>
        </r>
      </text>
    </comment>
    <comment ref="AQ72" authorId="0" shapeId="0" xr:uid="{00000000-0006-0000-0200-000021000000}">
      <text>
        <r>
          <rPr>
            <b/>
            <u/>
            <sz val="14"/>
            <color indexed="81"/>
            <rFont val="Calibri"/>
            <family val="2"/>
          </rPr>
          <t>Profit</t>
        </r>
        <r>
          <rPr>
            <sz val="9"/>
            <color indexed="81"/>
            <rFont val="Tahoma"/>
            <family val="2"/>
          </rPr>
          <t xml:space="preserve">
Assuming you own the property one less month than planned.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Dale Koeller</author>
    <author>Keith Uthe</author>
    <author>Dean Koeller</author>
  </authors>
  <commentList>
    <comment ref="A1" authorId="0" shapeId="0" xr:uid="{00000000-0006-0000-0300-000001000000}">
      <text>
        <r>
          <rPr>
            <b/>
            <u/>
            <sz val="14"/>
            <color indexed="81"/>
            <rFont val="Calibri"/>
            <family val="2"/>
          </rPr>
          <t>Sales Price Focused: After Repaired Value Focused</t>
        </r>
        <r>
          <rPr>
            <b/>
            <u/>
            <sz val="9"/>
            <color indexed="81"/>
            <rFont val="Tahoma"/>
            <family val="2"/>
          </rPr>
          <t xml:space="preserve">
</t>
        </r>
        <r>
          <rPr>
            <sz val="9"/>
            <color indexed="81"/>
            <rFont val="Tahoma"/>
            <family val="2"/>
          </rPr>
          <t xml:space="preserve">
This spreadsheet assumes you know what your purchase and sale price is and it calculates your profit. </t>
        </r>
      </text>
    </comment>
    <comment ref="B10" authorId="0" shapeId="0" xr:uid="{00000000-0006-0000-0300-000002000000}">
      <text>
        <r>
          <rPr>
            <b/>
            <u/>
            <sz val="14"/>
            <color indexed="81"/>
            <rFont val="Calibri"/>
            <family val="2"/>
          </rPr>
          <t xml:space="preserve">Company Information
</t>
        </r>
        <r>
          <rPr>
            <b/>
            <sz val="9"/>
            <color indexed="81"/>
            <rFont val="Tahoma"/>
            <family val="2"/>
          </rPr>
          <t xml:space="preserve">
</t>
        </r>
        <r>
          <rPr>
            <sz val="9"/>
            <color indexed="81"/>
            <rFont val="Tahoma"/>
            <family val="2"/>
          </rPr>
          <t xml:space="preserve">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300-000003000000}">
      <text>
        <r>
          <rPr>
            <b/>
            <u/>
            <sz val="14"/>
            <color indexed="81"/>
            <rFont val="Calibri"/>
            <family val="2"/>
          </rPr>
          <t>Property Information</t>
        </r>
        <r>
          <rPr>
            <sz val="9"/>
            <color indexed="81"/>
            <rFont val="Tahoma"/>
            <family val="2"/>
          </rPr>
          <t xml:space="preserve">
Complete this section with all the relevant address and purchase information about that property being analyzed.</t>
        </r>
      </text>
    </comment>
    <comment ref="D22" authorId="0" shapeId="0" xr:uid="{00000000-0006-0000-0300-000004000000}">
      <text>
        <r>
          <rPr>
            <b/>
            <u/>
            <sz val="14"/>
            <color indexed="81"/>
            <rFont val="Calibri"/>
            <family val="2"/>
          </rPr>
          <t xml:space="preserve">Purchase Costs
</t>
        </r>
        <r>
          <rPr>
            <b/>
            <sz val="9"/>
            <color indexed="81"/>
            <rFont val="Tahoma"/>
            <family val="2"/>
          </rPr>
          <t xml:space="preserve">
</t>
        </r>
        <r>
          <rPr>
            <sz val="9"/>
            <color indexed="81"/>
            <rFont val="Tahoma"/>
            <family val="2"/>
          </rPr>
          <t>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1" shapeId="0" xr:uid="{00000000-0006-0000-0300-000005000000}">
      <text>
        <r>
          <rPr>
            <b/>
            <u/>
            <sz val="14"/>
            <color indexed="81"/>
            <rFont val="Calibri"/>
            <family val="2"/>
          </rPr>
          <t>Real Estate Commissions</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then your savings are a bonus, increasing your returns.</t>
        </r>
      </text>
    </comment>
    <comment ref="J26" authorId="0" shapeId="0" xr:uid="{00000000-0006-0000-0300-000006000000}">
      <text>
        <r>
          <rPr>
            <b/>
            <u/>
            <sz val="14"/>
            <color indexed="81"/>
            <rFont val="Calibri"/>
            <family val="2"/>
          </rPr>
          <t xml:space="preserve">Real Estate Agent Fee
</t>
        </r>
        <r>
          <rPr>
            <b/>
            <sz val="9"/>
            <color indexed="81"/>
            <rFont val="Tahoma"/>
            <family val="2"/>
          </rPr>
          <t xml:space="preserve">
</t>
        </r>
        <r>
          <rPr>
            <sz val="9"/>
            <color indexed="81"/>
            <rFont val="Tahoma"/>
            <family val="2"/>
          </rPr>
          <t>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300-000007000000}">
      <text>
        <r>
          <rPr>
            <b/>
            <u/>
            <sz val="14"/>
            <color indexed="81"/>
            <rFont val="Calibri"/>
            <family val="2"/>
          </rPr>
          <t>Real Estate Agent Discount</t>
        </r>
        <r>
          <rPr>
            <b/>
            <u/>
            <sz val="9"/>
            <color indexed="81"/>
            <rFont val="Tahoma"/>
            <family val="2"/>
          </rPr>
          <t xml:space="preserve">
</t>
        </r>
        <r>
          <rPr>
            <u/>
            <sz val="9"/>
            <color indexed="81"/>
            <rFont val="Tahoma"/>
            <family val="2"/>
          </rPr>
          <t xml:space="preserve">
</t>
        </r>
        <r>
          <rPr>
            <sz val="9"/>
            <color indexed="81"/>
            <rFont val="Tahoma"/>
            <family val="2"/>
          </rPr>
          <t>Enter in a discount if your Realtor is offering you one.</t>
        </r>
      </text>
    </comment>
    <comment ref="J27" authorId="0" shapeId="0" xr:uid="{00000000-0006-0000-0300-000008000000}">
      <text>
        <r>
          <rPr>
            <b/>
            <u/>
            <sz val="14"/>
            <color indexed="81"/>
            <rFont val="Calibri"/>
            <family val="2"/>
          </rPr>
          <t>Title Insurance</t>
        </r>
        <r>
          <rPr>
            <sz val="9"/>
            <color indexed="81"/>
            <rFont val="Tahoma"/>
            <family val="2"/>
          </rPr>
          <t xml:space="preserve">
This is normally a cost at your lawyer's office, and is sometimes paid for by the seller if they cannot provide you an RPR (real property report).
</t>
        </r>
      </text>
    </comment>
    <comment ref="J29" authorId="0" shapeId="0" xr:uid="{00000000-0006-0000-0300-000009000000}">
      <text>
        <r>
          <rPr>
            <b/>
            <u/>
            <sz val="14"/>
            <color indexed="81"/>
            <rFont val="Calibri"/>
            <family val="2"/>
          </rPr>
          <t xml:space="preserve">Appraisal Fee
</t>
        </r>
        <r>
          <rPr>
            <sz val="9"/>
            <color indexed="81"/>
            <rFont val="Tahoma"/>
            <family val="2"/>
          </rPr>
          <t xml:space="preserve">
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3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300-00000B000000}">
      <text>
        <r>
          <rPr>
            <b/>
            <u/>
            <sz val="14"/>
            <color indexed="81"/>
            <rFont val="Calibri"/>
            <family val="2"/>
          </rPr>
          <t>Property Insurance</t>
        </r>
        <r>
          <rPr>
            <b/>
            <sz val="9"/>
            <color indexed="81"/>
            <rFont val="Tahoma"/>
            <family val="2"/>
          </rPr>
          <t xml:space="preserve">
</t>
        </r>
        <r>
          <rPr>
            <sz val="9"/>
            <color indexed="81"/>
            <rFont val="Tahoma"/>
            <family val="2"/>
          </rPr>
          <t>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3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300-00000D000000}">
      <text>
        <r>
          <rPr>
            <b/>
            <u/>
            <sz val="14"/>
            <color indexed="81"/>
            <rFont val="Calibri"/>
            <family val="2"/>
          </rPr>
          <t xml:space="preserve">Property Taxes
</t>
        </r>
        <r>
          <rPr>
            <b/>
            <sz val="9"/>
            <color indexed="81"/>
            <rFont val="Tahoma"/>
            <family val="2"/>
          </rPr>
          <t xml:space="preserve">
</t>
        </r>
        <r>
          <rPr>
            <sz val="9"/>
            <color indexed="81"/>
            <rFont val="Tahoma"/>
            <family val="2"/>
          </rPr>
          <t xml:space="preserve">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
</t>
        </r>
      </text>
    </comment>
    <comment ref="J40" authorId="0" shapeId="0" xr:uid="{00000000-0006-0000-0300-00000E000000}">
      <text>
        <r>
          <rPr>
            <b/>
            <u/>
            <sz val="14"/>
            <color indexed="81"/>
            <rFont val="Calibri"/>
            <family val="2"/>
          </rPr>
          <t>Renovation Timeline</t>
        </r>
        <r>
          <rPr>
            <b/>
            <sz val="9"/>
            <color indexed="81"/>
            <rFont val="Tahoma"/>
            <family val="2"/>
          </rPr>
          <t xml:space="preserve">
</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300-00000F000000}">
      <text>
        <r>
          <rPr>
            <b/>
            <u/>
            <sz val="14"/>
            <color indexed="81"/>
            <rFont val="Calibri"/>
            <family val="2"/>
          </rPr>
          <t>Profit Goal</t>
        </r>
        <r>
          <rPr>
            <b/>
            <sz val="9"/>
            <color indexed="81"/>
            <rFont val="Tahoma"/>
            <family val="2"/>
          </rPr>
          <t xml:space="preserve">
</t>
        </r>
        <r>
          <rPr>
            <sz val="9"/>
            <color indexed="81"/>
            <rFont val="Tahoma"/>
            <family val="2"/>
          </rPr>
          <t>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J42" authorId="0" shapeId="0" xr:uid="{00000000-0006-0000-0300-000010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4" authorId="0" shapeId="0" xr:uid="{00000000-0006-0000-0300-000011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300-000012000000}">
      <text>
        <r>
          <rPr>
            <b/>
            <u/>
            <sz val="14"/>
            <color indexed="81"/>
            <rFont val="Calibri"/>
            <family val="2"/>
          </rPr>
          <t>Monthly Interest</t>
        </r>
        <r>
          <rPr>
            <b/>
            <sz val="9"/>
            <color indexed="81"/>
            <rFont val="Tahoma"/>
            <family val="2"/>
          </rPr>
          <t xml:space="preserve">
</t>
        </r>
        <r>
          <rPr>
            <sz val="9"/>
            <color indexed="81"/>
            <rFont val="Tahoma"/>
            <family val="2"/>
          </rPr>
          <t>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0" shapeId="0" xr:uid="{00000000-0006-0000-0300-000013000000}">
      <text>
        <r>
          <rPr>
            <b/>
            <u/>
            <sz val="14"/>
            <color indexed="81"/>
            <rFont val="Calibri"/>
            <family val="2"/>
          </rPr>
          <t>Renovation Budget</t>
        </r>
        <r>
          <rPr>
            <b/>
            <sz val="9"/>
            <color indexed="81"/>
            <rFont val="Tahoma"/>
            <family val="2"/>
          </rPr>
          <t xml:space="preserve">
</t>
        </r>
        <r>
          <rPr>
            <sz val="9"/>
            <color indexed="81"/>
            <rFont val="Tahoma"/>
            <family val="2"/>
          </rPr>
          <t>We recommned you build in a 10% contingency for your renovation budget to cover any unforeseen items or cost overruns.</t>
        </r>
      </text>
    </comment>
    <comment ref="X46" authorId="2" shapeId="0" xr:uid="{00000000-0006-0000-0300-000014000000}">
      <text>
        <r>
          <rPr>
            <b/>
            <u/>
            <sz val="14"/>
            <color indexed="81"/>
            <rFont val="Calibri"/>
            <family val="2"/>
          </rPr>
          <t xml:space="preserve">Net Mortgage </t>
        </r>
        <r>
          <rPr>
            <b/>
            <sz val="9"/>
            <color indexed="81"/>
            <rFont val="Tahoma"/>
            <family val="2"/>
          </rPr>
          <t xml:space="preserve">
</t>
        </r>
        <r>
          <rPr>
            <sz val="9"/>
            <color indexed="81"/>
            <rFont val="Tahoma"/>
            <family val="2"/>
          </rPr>
          <t xml:space="preserve">
The net mortgage is the amount that the lender will advance in cash to the lawyer at closing of the purchase, and does not include any commitment/financing fees.  The purchase price should equal the down payment plus the net mortgage. 
</t>
        </r>
      </text>
    </comment>
    <comment ref="AR54" authorId="0" shapeId="0" xr:uid="{00000000-0006-0000-0300-000015000000}">
      <text>
        <r>
          <rPr>
            <b/>
            <u/>
            <sz val="14"/>
            <color indexed="81"/>
            <rFont val="Calibri"/>
            <family val="2"/>
          </rPr>
          <t>Total Cash Needed</t>
        </r>
        <r>
          <rPr>
            <b/>
            <sz val="9"/>
            <color indexed="81"/>
            <rFont val="Tahoma"/>
            <family val="2"/>
          </rPr>
          <t xml:space="preserve">
</t>
        </r>
        <r>
          <rPr>
            <sz val="9"/>
            <color indexed="81"/>
            <rFont val="Tahoma"/>
            <family val="2"/>
          </rPr>
          <t xml:space="preserve">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300-000016000000}">
      <text>
        <r>
          <rPr>
            <b/>
            <u/>
            <sz val="14"/>
            <color indexed="81"/>
            <rFont val="Calibri"/>
            <family val="2"/>
          </rPr>
          <t>Return on Cash Invested</t>
        </r>
        <r>
          <rPr>
            <b/>
            <sz val="9"/>
            <color indexed="81"/>
            <rFont val="Tahoma"/>
            <family val="2"/>
          </rPr>
          <t xml:space="preserve">
</t>
        </r>
        <r>
          <rPr>
            <sz val="9"/>
            <color indexed="81"/>
            <rFont val="Tahoma"/>
            <family val="2"/>
          </rPr>
          <t xml:space="preserve">
Your return on cash invested is a calculation of your total profit divided by the cash you invested (out of pocket costs).</t>
        </r>
      </text>
    </comment>
    <comment ref="AR58" authorId="0" shapeId="0" xr:uid="{00000000-0006-0000-0300-000017000000}">
      <text>
        <r>
          <rPr>
            <b/>
            <u/>
            <sz val="14"/>
            <color indexed="81"/>
            <rFont val="Calibri"/>
            <family val="2"/>
          </rPr>
          <t>Annualized Return on Cash Invested</t>
        </r>
        <r>
          <rPr>
            <b/>
            <sz val="9"/>
            <color indexed="81"/>
            <rFont val="Tahoma"/>
            <family val="2"/>
          </rPr>
          <t xml:space="preserve">
</t>
        </r>
        <r>
          <rPr>
            <sz val="9"/>
            <color indexed="81"/>
            <rFont val="Tahoma"/>
            <family val="2"/>
          </rPr>
          <t>This is the return to you on the capital you invested, annualizing your return.  It takes into account the number of months you expect to own the property for.</t>
        </r>
      </text>
    </comment>
    <comment ref="AR60" authorId="0" shapeId="0" xr:uid="{00000000-0006-0000-0300-000018000000}">
      <text>
        <r>
          <rPr>
            <b/>
            <u/>
            <sz val="14"/>
            <color indexed="81"/>
            <rFont val="Calibri"/>
            <family val="2"/>
          </rPr>
          <t>Ratio of Costs to After-Repaired Value</t>
        </r>
        <r>
          <rPr>
            <b/>
            <sz val="9"/>
            <color indexed="81"/>
            <rFont val="Tahoma"/>
            <family val="2"/>
          </rPr>
          <t xml:space="preserve">
</t>
        </r>
        <r>
          <rPr>
            <sz val="9"/>
            <color indexed="81"/>
            <rFont val="Tahoma"/>
            <family val="2"/>
          </rPr>
          <t>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r>
          <rPr>
            <sz val="9"/>
            <color indexed="81"/>
            <rFont val="Tahoma"/>
            <family val="2"/>
          </rPr>
          <t xml:space="preserve">
</t>
        </r>
      </text>
    </comment>
    <comment ref="AR62" authorId="0" shapeId="0" xr:uid="{00000000-0006-0000-0300-000019000000}">
      <text>
        <r>
          <rPr>
            <b/>
            <u/>
            <sz val="14"/>
            <color indexed="81"/>
            <rFont val="Calibri"/>
            <family val="2"/>
          </rPr>
          <t>Variable Monthly Costs</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300-00001A000000}">
      <text>
        <r>
          <rPr>
            <b/>
            <u/>
            <sz val="14"/>
            <color indexed="81"/>
            <rFont val="Calibri"/>
            <family val="2"/>
          </rPr>
          <t>Operating Costs</t>
        </r>
        <r>
          <rPr>
            <sz val="9"/>
            <color indexed="81"/>
            <rFont val="Tahoma"/>
            <family val="2"/>
          </rPr>
          <t xml:space="preserve">
This is the monthly Operating Costs (section D above), multiplied by the number of months for your renovation and sale, plus or minus one month.
</t>
        </r>
      </text>
    </comment>
    <comment ref="M68" authorId="0" shapeId="0" xr:uid="{00000000-0006-0000-0300-00001B000000}">
      <text>
        <r>
          <rPr>
            <b/>
            <u/>
            <sz val="14"/>
            <color indexed="81"/>
            <rFont val="Calibri"/>
            <family val="2"/>
          </rPr>
          <t>Financing Cost</t>
        </r>
        <r>
          <rPr>
            <sz val="9"/>
            <color indexed="81"/>
            <rFont val="Tahoma"/>
            <family val="2"/>
          </rPr>
          <t xml:space="preserve">
These are your total financing costs including fees and monthly interest.  This includes the number of months you expect to own the property for, plus or minus one month.</t>
        </r>
      </text>
    </comment>
    <comment ref="AQ70" authorId="0" shapeId="0" xr:uid="{00000000-0006-0000-0300-00001C000000}">
      <text>
        <r>
          <rPr>
            <b/>
            <u/>
            <sz val="14"/>
            <color indexed="81"/>
            <rFont val="Calibri"/>
            <family val="2"/>
          </rPr>
          <t>Profit</t>
        </r>
        <r>
          <rPr>
            <b/>
            <sz val="9"/>
            <color indexed="81"/>
            <rFont val="Tahoma"/>
            <family val="2"/>
          </rPr>
          <t xml:space="preserve">
</t>
        </r>
        <r>
          <rPr>
            <sz val="9"/>
            <color indexed="81"/>
            <rFont val="Tahoma"/>
            <family val="2"/>
          </rPr>
          <t xml:space="preserve">
Assuming you own the property one more month than planned.</t>
        </r>
      </text>
    </comment>
    <comment ref="AQ72" authorId="0" shapeId="0" xr:uid="{00000000-0006-0000-0300-00001D000000}">
      <text>
        <r>
          <rPr>
            <b/>
            <u/>
            <sz val="14"/>
            <color indexed="81"/>
            <rFont val="Calibri"/>
            <family val="2"/>
          </rPr>
          <t>Profit</t>
        </r>
        <r>
          <rPr>
            <b/>
            <sz val="9"/>
            <color indexed="81"/>
            <rFont val="Tahoma"/>
            <family val="2"/>
          </rPr>
          <t xml:space="preserve">
</t>
        </r>
        <r>
          <rPr>
            <sz val="9"/>
            <color indexed="81"/>
            <rFont val="Tahoma"/>
            <family val="2"/>
          </rPr>
          <t>Assuming you own the property one less month than planned.</t>
        </r>
      </text>
    </comment>
  </commentList>
</comments>
</file>

<file path=xl/sharedStrings.xml><?xml version="1.0" encoding="utf-8"?>
<sst xmlns="http://schemas.openxmlformats.org/spreadsheetml/2006/main" count="357" uniqueCount="195">
  <si>
    <t>Total</t>
  </si>
  <si>
    <t>Monthly</t>
  </si>
  <si>
    <t>Maximum Purchase Price</t>
  </si>
  <si>
    <t>Financing</t>
  </si>
  <si>
    <t>Profit</t>
  </si>
  <si>
    <t>Flip Analyzer Spreadsheet Instructions</t>
  </si>
  <si>
    <t>COMPANY INFORMATION</t>
  </si>
  <si>
    <t>A</t>
  </si>
  <si>
    <t>PROPERTY INFORMATION</t>
  </si>
  <si>
    <t>B</t>
  </si>
  <si>
    <t>PURCHASE COSTS</t>
  </si>
  <si>
    <t>C</t>
  </si>
  <si>
    <t>OPERATING COSTS</t>
  </si>
  <si>
    <t>D</t>
  </si>
  <si>
    <t>SELLING COSTS</t>
  </si>
  <si>
    <t>E</t>
  </si>
  <si>
    <t>F</t>
  </si>
  <si>
    <t>RENOVATION SCHEDULE</t>
  </si>
  <si>
    <t>G</t>
  </si>
  <si>
    <t>TOTAL PROJECT COST SUMMARY</t>
  </si>
  <si>
    <t>This section totals all of the costs based on the information you have provided.</t>
  </si>
  <si>
    <r>
      <t xml:space="preserve">Total costs from </t>
    </r>
    <r>
      <rPr>
        <b/>
        <sz val="11"/>
        <color indexed="8"/>
        <rFont val="Calibri"/>
        <family val="2"/>
      </rPr>
      <t>Section B</t>
    </r>
    <r>
      <rPr>
        <sz val="11"/>
        <color theme="1"/>
        <rFont val="Calibri"/>
        <family val="2"/>
        <scheme val="minor"/>
      </rPr>
      <t>.</t>
    </r>
  </si>
  <si>
    <t>Total Operating Costs:</t>
  </si>
  <si>
    <t>Total Financing Costs:</t>
  </si>
  <si>
    <t>Renovation Costs:</t>
  </si>
  <si>
    <t>Total Costs:</t>
  </si>
  <si>
    <t>This is the sum of all of the costs listed above.</t>
  </si>
  <si>
    <t>FLIP ANALYSIS SUMMARY</t>
  </si>
  <si>
    <t>This is a calculation of the sale of the property based on the After Repaired Value (ARV) less the Purchase Price of the property and the associated costs based on the timeline provided.</t>
  </si>
  <si>
    <t>Total Cash Needed:</t>
  </si>
  <si>
    <t>This is the amount of cash that is required to purchase, finance, renovate, maintain, and sell the property.</t>
  </si>
  <si>
    <t>Return on Cash Invested:</t>
  </si>
  <si>
    <t>Based on the amount of cash that is required, this is the return you are receiving on your investment.</t>
  </si>
  <si>
    <t>Return on Cash Invested Annualized:</t>
  </si>
  <si>
    <t>This is the annualized return on your investment.</t>
  </si>
  <si>
    <t>Ratio of Cost to ARV:</t>
  </si>
  <si>
    <t>This is a good check and balance for you to analyze and consider, and a good tool to compare one investment property to another. A good rule of thumb is to stay below 60%.</t>
  </si>
  <si>
    <t>Company Name:</t>
  </si>
  <si>
    <t>Project Name:</t>
  </si>
  <si>
    <t>First Name:</t>
  </si>
  <si>
    <t>Street:</t>
  </si>
  <si>
    <t>Last Name:</t>
  </si>
  <si>
    <t>City:</t>
  </si>
  <si>
    <t>Province:</t>
  </si>
  <si>
    <t>Postal Code:</t>
  </si>
  <si>
    <t>Property Type:</t>
  </si>
  <si>
    <t>Phone:</t>
  </si>
  <si>
    <t>Fax:</t>
  </si>
  <si>
    <t>Email:</t>
  </si>
  <si>
    <t>Website:</t>
  </si>
  <si>
    <t>Purchase Date:</t>
  </si>
  <si>
    <t>One-Time</t>
  </si>
  <si>
    <t>% of Total</t>
  </si>
  <si>
    <t>Legal Costs:</t>
  </si>
  <si>
    <t>Electrical:</t>
  </si>
  <si>
    <t>Real Estate Agent Fee:</t>
  </si>
  <si>
    <t>Gas:</t>
  </si>
  <si>
    <t>Title Insurance:</t>
  </si>
  <si>
    <t>Water/Sewer:</t>
  </si>
  <si>
    <t>Title Search:</t>
  </si>
  <si>
    <t>Alarm System:</t>
  </si>
  <si>
    <t>Appraisal Fee:</t>
  </si>
  <si>
    <t>Lawn Care/Snow Removal:</t>
  </si>
  <si>
    <t>R.P.R./Title insurance:</t>
  </si>
  <si>
    <t>Inspection Fee:</t>
  </si>
  <si>
    <t>Insurance:</t>
  </si>
  <si>
    <t>2nd Appraisal:</t>
  </si>
  <si>
    <t>Transfer Tax:</t>
  </si>
  <si>
    <t>Property Taxes:</t>
  </si>
  <si>
    <t>Other:</t>
  </si>
  <si>
    <t>Property Tax Adjustments:</t>
  </si>
  <si>
    <t>Condo Fees:</t>
  </si>
  <si>
    <t>Total Purchase Costs:</t>
  </si>
  <si>
    <t>Total Selling Costs:</t>
  </si>
  <si>
    <t>PROPERTY TYPE</t>
  </si>
  <si>
    <t>UNIT TYPE</t>
  </si>
  <si>
    <t>Bungalow</t>
  </si>
  <si>
    <t>1 Bedroom</t>
  </si>
  <si>
    <t>Two-story</t>
  </si>
  <si>
    <t>2 Bedroom</t>
  </si>
  <si>
    <t>3-Level Split</t>
  </si>
  <si>
    <t>3 Bedroom</t>
  </si>
  <si>
    <t>4-Level Split</t>
  </si>
  <si>
    <t>4 Bedroom</t>
  </si>
  <si>
    <t>Apartment Condo</t>
  </si>
  <si>
    <t>Apartment Building</t>
  </si>
  <si>
    <t>Acerage</t>
  </si>
  <si>
    <t>Farm</t>
  </si>
  <si>
    <t>Serviced Land</t>
  </si>
  <si>
    <t>Raw Land</t>
  </si>
  <si>
    <t>Commercial Condo</t>
  </si>
  <si>
    <t>Commercial Building</t>
  </si>
  <si>
    <t>Warehouse</t>
  </si>
  <si>
    <r>
      <rPr>
        <sz val="9"/>
        <color indexed="63"/>
        <rFont val="Calibri"/>
        <family val="2"/>
      </rPr>
      <t>Number of Months</t>
    </r>
    <r>
      <rPr>
        <b/>
        <sz val="11"/>
        <color indexed="63"/>
        <rFont val="Calibri"/>
        <family val="2"/>
      </rPr>
      <t xml:space="preserve">
</t>
    </r>
    <r>
      <rPr>
        <b/>
        <sz val="12"/>
        <color indexed="63"/>
        <rFont val="Calibri"/>
        <family val="2"/>
      </rPr>
      <t xml:space="preserve"> to Renovate:</t>
    </r>
  </si>
  <si>
    <r>
      <rPr>
        <sz val="9"/>
        <color indexed="63"/>
        <rFont val="Calibri"/>
        <family val="2"/>
      </rPr>
      <t>Number of Months</t>
    </r>
    <r>
      <rPr>
        <b/>
        <sz val="11"/>
        <color indexed="63"/>
        <rFont val="Calibri"/>
        <family val="2"/>
      </rPr>
      <t xml:space="preserve">
</t>
    </r>
    <r>
      <rPr>
        <b/>
        <sz val="12"/>
        <color indexed="63"/>
        <rFont val="Calibri"/>
        <family val="2"/>
      </rPr>
      <t xml:space="preserve"> to Sell:</t>
    </r>
  </si>
  <si>
    <t>Total Months:</t>
  </si>
  <si>
    <t>Renovation Budget:</t>
  </si>
  <si>
    <t>RENOVATION BUDGET</t>
  </si>
  <si>
    <t>Project total</t>
  </si>
  <si>
    <t>FINANCING COSTS</t>
  </si>
  <si>
    <t>Financing Fees:</t>
  </si>
  <si>
    <t>Notes:</t>
  </si>
  <si>
    <t>Desired Profit:</t>
  </si>
  <si>
    <t>% Fee:</t>
  </si>
  <si>
    <t>Interest Rate (simple):</t>
  </si>
  <si>
    <t>Interest cost /day</t>
  </si>
  <si>
    <t xml:space="preserve">F </t>
  </si>
  <si>
    <r>
      <t xml:space="preserve">Return on Cash Invested:
</t>
    </r>
    <r>
      <rPr>
        <sz val="10"/>
        <color indexed="63"/>
        <rFont val="Calibri"/>
        <family val="2"/>
      </rPr>
      <t>(Annualized)</t>
    </r>
  </si>
  <si>
    <t>Ratio of Costs to ARV:</t>
  </si>
  <si>
    <t>Total Cost Bar Chart</t>
  </si>
  <si>
    <t>Operating</t>
  </si>
  <si>
    <t>Purchase</t>
  </si>
  <si>
    <t>Selling</t>
  </si>
  <si>
    <t>Renovations</t>
  </si>
  <si>
    <t>Maximum</t>
  </si>
  <si>
    <t>Purchase Price</t>
  </si>
  <si>
    <t>H</t>
  </si>
  <si>
    <t>I</t>
  </si>
  <si>
    <t>FLIP ANALYSIS</t>
  </si>
  <si>
    <t>FLIP SUMMARY</t>
  </si>
  <si>
    <t>Operating Cost</t>
  </si>
  <si>
    <t>Financing Cost</t>
  </si>
  <si>
    <t>Total Cost</t>
  </si>
  <si>
    <t>One additional month</t>
  </si>
  <si>
    <t>One less month</t>
  </si>
  <si>
    <t>What if project takes….</t>
  </si>
  <si>
    <t>ROI</t>
  </si>
  <si>
    <t>Total Cash Needed</t>
  </si>
  <si>
    <t>(Annualized)</t>
  </si>
  <si>
    <t>Ratio of Costs to ARV</t>
  </si>
  <si>
    <t>Flip Analyzer Spreadsheet (Profit Focused)</t>
  </si>
  <si>
    <t>Legal Fees:</t>
  </si>
  <si>
    <t>Profit Focused</t>
  </si>
  <si>
    <t>Sales Price</t>
  </si>
  <si>
    <t>Purpose</t>
  </si>
  <si>
    <t>The Purpose of this spreadshee is to assist real estate investors in evaluating the flipping of real estate.</t>
  </si>
  <si>
    <t>There are two spreadsheet tabs to assist you in your analysis</t>
  </si>
  <si>
    <t>Flip - Profit</t>
  </si>
  <si>
    <t>Flip - Sales Price</t>
  </si>
  <si>
    <t>Total Purchasing Costs:</t>
  </si>
  <si>
    <r>
      <t xml:space="preserve">Total costs from </t>
    </r>
    <r>
      <rPr>
        <b/>
        <sz val="11"/>
        <color indexed="8"/>
        <rFont val="Calibri"/>
        <family val="2"/>
      </rPr>
      <t>Section C</t>
    </r>
    <r>
      <rPr>
        <sz val="11"/>
        <color theme="1"/>
        <rFont val="Calibri"/>
        <family val="2"/>
        <scheme val="minor"/>
      </rPr>
      <t>.</t>
    </r>
  </si>
  <si>
    <r>
      <t xml:space="preserve">Total costs from </t>
    </r>
    <r>
      <rPr>
        <b/>
        <sz val="11"/>
        <color indexed="8"/>
        <rFont val="Calibri"/>
        <family val="2"/>
      </rPr>
      <t>Section D</t>
    </r>
    <r>
      <rPr>
        <sz val="11"/>
        <color theme="1"/>
        <rFont val="Calibri"/>
        <family val="2"/>
        <scheme val="minor"/>
      </rPr>
      <t xml:space="preserve">, multiplied by the Renovation Schedule from </t>
    </r>
    <r>
      <rPr>
        <b/>
        <sz val="11"/>
        <color indexed="8"/>
        <rFont val="Calibri"/>
        <family val="2"/>
      </rPr>
      <t>Section E</t>
    </r>
    <r>
      <rPr>
        <sz val="11"/>
        <color theme="1"/>
        <rFont val="Calibri"/>
        <family val="2"/>
        <scheme val="minor"/>
      </rPr>
      <t>.</t>
    </r>
  </si>
  <si>
    <r>
      <t xml:space="preserve">Total monthly costs from </t>
    </r>
    <r>
      <rPr>
        <b/>
        <sz val="11"/>
        <color indexed="8"/>
        <rFont val="Calibri"/>
        <family val="2"/>
      </rPr>
      <t>Section F</t>
    </r>
    <r>
      <rPr>
        <sz val="11"/>
        <color theme="1"/>
        <rFont val="Calibri"/>
        <family val="2"/>
        <scheme val="minor"/>
      </rPr>
      <t xml:space="preserve"> associated with financing all the debt that was used to purchase the property, multiplied by Renovation Schedule from </t>
    </r>
    <r>
      <rPr>
        <b/>
        <sz val="11"/>
        <color indexed="8"/>
        <rFont val="Calibri"/>
        <family val="2"/>
      </rPr>
      <t>Section E</t>
    </r>
    <r>
      <rPr>
        <sz val="11"/>
        <color theme="1"/>
        <rFont val="Calibri"/>
        <family val="2"/>
        <scheme val="minor"/>
      </rPr>
      <t>.</t>
    </r>
  </si>
  <si>
    <r>
      <t xml:space="preserve">The total estimated costs from </t>
    </r>
    <r>
      <rPr>
        <b/>
        <sz val="11"/>
        <color indexed="8"/>
        <rFont val="Calibri"/>
        <family val="2"/>
      </rPr>
      <t>Section E</t>
    </r>
    <r>
      <rPr>
        <sz val="11"/>
        <color theme="1"/>
        <rFont val="Calibri"/>
        <family val="2"/>
        <scheme val="minor"/>
      </rPr>
      <t>.</t>
    </r>
  </si>
  <si>
    <t>Maximum Purchase Price:</t>
  </si>
  <si>
    <t>This is the maximum price you can pay for a property to achieve the desired Profit selected in Section F.</t>
  </si>
  <si>
    <t>Profit:</t>
  </si>
  <si>
    <t>Flip Analyzer Tool</t>
  </si>
  <si>
    <t>For Real Estate Investors</t>
  </si>
  <si>
    <t>Down Payment:</t>
  </si>
  <si>
    <r>
      <rPr>
        <b/>
        <sz val="11"/>
        <color indexed="9"/>
        <rFont val="Arial Rounded MT Bold"/>
        <family val="2"/>
      </rPr>
      <t>Instructions</t>
    </r>
    <r>
      <rPr>
        <sz val="11"/>
        <color indexed="9"/>
        <rFont val="Arial Rounded MT Bold"/>
        <family val="2"/>
      </rPr>
      <t>: First enter the "After Repair Value" then complete only the orange shaded fields with your information.</t>
    </r>
  </si>
  <si>
    <r>
      <rPr>
        <b/>
        <sz val="11"/>
        <color indexed="9"/>
        <rFont val="Arial Rounded MT Bold"/>
        <family val="2"/>
      </rPr>
      <t>Instructions</t>
    </r>
    <r>
      <rPr>
        <sz val="11"/>
        <color indexed="9"/>
        <rFont val="Arial Rounded MT Bold"/>
        <family val="2"/>
      </rPr>
      <t>: First enter the 'Desired Profit' amount, then complete only the orange shaded fields with your information.</t>
    </r>
  </si>
  <si>
    <t>Real Estate Agent Discount:</t>
  </si>
  <si>
    <t>Net Mortgage:</t>
  </si>
  <si>
    <t>Interest Costs /month:</t>
  </si>
  <si>
    <t>Interest Costs /day:</t>
  </si>
  <si>
    <t>Total Interest Costs:</t>
  </si>
  <si>
    <t>After Repaired Value (ARV):</t>
  </si>
  <si>
    <t>Variable Monthly Costs:</t>
  </si>
  <si>
    <t>This section is for you to enter in your personal contact information if you decide to share this document with other real estate investors, joint venture partners, lenders, or family members. It will make it easy to reference who you are, and your full contact information.</t>
  </si>
  <si>
    <t>There are a number of costs associated with selling a property. These costs are listed in this section and include a number of spaces to customize any additional costs.</t>
  </si>
  <si>
    <t>Land Transfer Tax:</t>
  </si>
  <si>
    <t>In this section you will estimate the time that it will take to renovate the property and the time it will take to sell the property. You will also need to estimate the costs associated with renovating the property to achieve a realistic After-Repaired Value.</t>
  </si>
  <si>
    <t>Consider in your selling timeframe the time it will take the market and attract a buyer, negotiate with your buyer(s), and then some time waiting for the possession to take place.</t>
  </si>
  <si>
    <t>Flip Analyzer Spreadsheet (Sales Price Focused)</t>
  </si>
  <si>
    <t>Purchase Price:</t>
  </si>
  <si>
    <t>1. Profitability is our first requirement: will you make money?</t>
  </si>
  <si>
    <t>5. Monthly, interest only payments are required while you own the home.</t>
  </si>
  <si>
    <t>A. purchase agreement</t>
  </si>
  <si>
    <t>B. renovation budget and description</t>
  </si>
  <si>
    <t>We sincerely hope this tool will help you find profitable flips.  When you do, we'd be excited to help you.</t>
  </si>
  <si>
    <t>This spreadsheet assumes you know what profit you would like to make and calculates the MAXIMUM Purchase price for the property.  Your profitability is based on a few assumptions in order to calculate your costs. Items you need to assume include: your purchase price, down payment and mortgage you wish to borrow.</t>
  </si>
  <si>
    <t>This spreadsheet assumes you know what your purchase and sale prices are and it calculates the profit.</t>
  </si>
  <si>
    <t>Complete this section with all the relevant address and purchase information about the property being analyzed.</t>
  </si>
  <si>
    <t>There are a number of costs associated with owning the property.  In this case it accounts for all costs during the time it takes to renovate and sell the property. They are calculated on a monthly basis to provide an accurate estimate as to the carrying/holding costs that will result from owning the property.</t>
  </si>
  <si>
    <t>This section provides an analysis of the project and assumes one of two situations. Either the property took an additional month to rennovate or sell or it took one less month to renovate and sell. This provides you with some sensitivity analysis to understand the time cost of month.</t>
  </si>
  <si>
    <t>Boyd England Mortgage Team</t>
  </si>
  <si>
    <t>© 2020 Boyd England Mortgage Team. All rights reserved.</t>
  </si>
  <si>
    <t>Doing Business with us</t>
  </si>
  <si>
    <t>On the first flip you do with us, we will require you to complete an application form. Contact us at (403) 999-4474 or www.boydengland.ca.</t>
  </si>
  <si>
    <t>BEMT Version 2.0</t>
  </si>
  <si>
    <t>For more information about Boyd England Mortgage Team please visit our web site.</t>
  </si>
  <si>
    <t>www.boydengland.ca</t>
  </si>
  <si>
    <t>There are a number of costs associated with buying a property. Our lender has listed typical costs that results from a purchase. Take some time to consider the cost for each of the items listed.</t>
  </si>
  <si>
    <t>The Realtor®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Realtor® fee, or you find a private buyer on your own before completion.  Our lender always recommend that you account for full Realtor® commissions to sell the property.  If you are fortunate enough to sell without a Realtor®, then your savings are a bonus, increasing your returns.</t>
  </si>
  <si>
    <t>Our lender recommends that you estimate conservatively your renovation timeline, allowing for a few extra weeks to cover project delays and work on unforseen items.  Also, consider the time of year your renovation will take place, and account for holiday time which may affect you and your contractor.</t>
  </si>
  <si>
    <t>Our lender recommends that you contact numerous lawyers to find the best rate available.  Some charge more, and others charge less, for the same services.</t>
  </si>
  <si>
    <t>Our lender recommends that in total, you plan for a five month flip, and that you set a goal to complete in 3 months or less.  The scope of your renovation and the current market conditions should be taken into account in this goal setting and planning exercise.</t>
  </si>
  <si>
    <t>This section determines the financing cost of purchasing the property.  Issues to be aware of: Our lender charges 15.5% simple interest, with no prepayment penalty if you put the minimum down of $10,000 on your profitable flip.  You may be able to attract a lower mortgage rate if you are able, and choose, to invest a greater down payment, such as 20% of your purchase price. Contact your broker to discuss your particular situation.  Consider volume: if you have excess cash to invest in a larger down payment, you will decrease your total costs; however if you have other opportunities to flip a greater number of homes by saving your capital and flipping more in the year, your total profit may be bigger, but putting less money down.</t>
  </si>
  <si>
    <t>Our approval philosophy is simple: if you are likely to be profitable, Our lender is likely to approve your flip.</t>
  </si>
  <si>
    <t>Here is what they look for:</t>
  </si>
  <si>
    <t>2. Our lender considers your profitability by valuing the property as if it is completed with your planned renovations.  We ask you for your renovation budget, and description of renovations to help us value the property, and confirm your profitability.</t>
  </si>
  <si>
    <t>3. They ask for a minimum of $10,000 down payment, and our financing will not exceed 80% of the after-repaired value.  We  may ask for higher down payments in some limited circumstances.</t>
  </si>
  <si>
    <t>4. Your renovation costs are your responsibility to cover.  In cases where renovations costs are very high, they may consider a draw mortgage, or you may request us to review a second mortgage, equity take out on other property.  Call your broker for more details.</t>
  </si>
  <si>
    <t>On all flips, they require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</si>
</sst>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1009]mmmm\ d\,\ yyyy;@"/>
    <numFmt numFmtId="166" formatCode="General&quot; months&quot;"/>
  </numFmts>
  <fonts count="49" x14ac:knownFonts="1">
    <font>
      <sz val="11"/>
      <color theme="1"/>
      <name val="Calibri"/>
      <family val="2"/>
      <scheme val="minor"/>
    </font>
    <font>
      <b/>
      <sz val="11"/>
      <color indexed="8"/>
      <name val="Calibri"/>
      <family val="2"/>
    </font>
    <font>
      <b/>
      <sz val="11"/>
      <color indexed="63"/>
      <name val="Calibri"/>
      <family val="2"/>
    </font>
    <font>
      <sz val="11"/>
      <color indexed="9"/>
      <name val="Arial Rounded MT Bold"/>
      <family val="2"/>
    </font>
    <font>
      <b/>
      <sz val="11"/>
      <color indexed="9"/>
      <name val="Arial Rounded MT Bold"/>
      <family val="2"/>
    </font>
    <font>
      <sz val="9"/>
      <color indexed="63"/>
      <name val="Calibri"/>
      <family val="2"/>
    </font>
    <font>
      <b/>
      <sz val="12"/>
      <color indexed="63"/>
      <name val="Calibri"/>
      <family val="2"/>
    </font>
    <font>
      <sz val="10"/>
      <color indexed="63"/>
      <name val="Calibri"/>
      <family val="2"/>
    </font>
    <font>
      <sz val="9"/>
      <color indexed="81"/>
      <name val="Tahoma"/>
      <family val="2"/>
    </font>
    <font>
      <b/>
      <sz val="9"/>
      <color indexed="81"/>
      <name val="Tahoma"/>
      <family val="2"/>
    </font>
    <font>
      <b/>
      <u/>
      <sz val="14"/>
      <color indexed="81"/>
      <name val="Calibri"/>
      <family val="2"/>
    </font>
    <font>
      <u/>
      <sz val="9"/>
      <color indexed="81"/>
      <name val="Tahoma"/>
      <family val="2"/>
    </font>
    <font>
      <b/>
      <u/>
      <sz val="9"/>
      <color indexed="81"/>
      <name val="Tahoma"/>
      <family val="2"/>
    </font>
    <font>
      <b/>
      <sz val="14"/>
      <color indexed="81"/>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b/>
      <sz val="14"/>
      <color theme="1" tint="0.14999847407452621"/>
      <name val="Calibri"/>
      <family val="2"/>
      <scheme val="minor"/>
    </font>
    <font>
      <i/>
      <sz val="11"/>
      <color theme="1"/>
      <name val="Calibri"/>
      <family val="2"/>
      <scheme val="minor"/>
    </font>
    <font>
      <b/>
      <sz val="14"/>
      <color theme="1"/>
      <name val="Calibri"/>
      <family val="2"/>
      <scheme val="minor"/>
    </font>
    <font>
      <sz val="48"/>
      <color theme="4" tint="-0.249977111117893"/>
      <name val="Aharoni"/>
      <charset val="177"/>
    </font>
    <font>
      <sz val="26"/>
      <color theme="1"/>
      <name val="Calibri"/>
      <family val="2"/>
      <scheme val="minor"/>
    </font>
    <font>
      <b/>
      <sz val="14"/>
      <color theme="0"/>
      <name val="Calibri"/>
      <family val="2"/>
      <scheme val="minor"/>
    </font>
    <font>
      <sz val="16"/>
      <color rgb="FF005596"/>
      <name val="Arial Black"/>
      <family val="2"/>
    </font>
    <font>
      <sz val="9"/>
      <color theme="1"/>
      <name val="Calibri"/>
      <family val="2"/>
      <scheme val="minor"/>
    </font>
    <font>
      <sz val="11"/>
      <color theme="1" tint="0.14999847407452621"/>
      <name val="Calibri"/>
      <family val="2"/>
      <scheme val="minor"/>
    </font>
    <font>
      <sz val="11"/>
      <color theme="1" tint="0.249977111117893"/>
      <name val="Calibri"/>
      <family val="2"/>
      <scheme val="minor"/>
    </font>
    <font>
      <b/>
      <sz val="11"/>
      <color rgb="FF00B050"/>
      <name val="Calibri"/>
      <family val="2"/>
      <scheme val="minor"/>
    </font>
    <font>
      <b/>
      <sz val="12"/>
      <color theme="1" tint="0.14999847407452621"/>
      <name val="Calibri"/>
      <family val="2"/>
      <scheme val="minor"/>
    </font>
    <font>
      <b/>
      <sz val="11"/>
      <color theme="1" tint="0.249977111117893"/>
      <name val="Calibri"/>
      <family val="2"/>
      <scheme val="minor"/>
    </font>
    <font>
      <sz val="12"/>
      <color theme="1"/>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4"/>
      <color theme="3"/>
      <name val="Calibri"/>
      <family val="2"/>
      <scheme val="minor"/>
    </font>
    <font>
      <b/>
      <sz val="14"/>
      <color rgb="FF00B050"/>
      <name val="Calibri"/>
      <family val="2"/>
      <scheme val="minor"/>
    </font>
    <font>
      <sz val="14"/>
      <color rgb="FF00B050"/>
      <name val="Calibri"/>
      <family val="2"/>
      <scheme val="minor"/>
    </font>
    <font>
      <b/>
      <sz val="18"/>
      <color rgb="FF00B050"/>
      <name val="Calibri"/>
      <family val="2"/>
      <scheme val="minor"/>
    </font>
    <font>
      <sz val="11"/>
      <color rgb="FF00B050"/>
      <name val="Calibri"/>
      <family val="2"/>
      <scheme val="minor"/>
    </font>
    <font>
      <b/>
      <sz val="14"/>
      <color theme="1" tint="0.249977111117893"/>
      <name val="Calibri"/>
      <family val="2"/>
      <scheme val="minor"/>
    </font>
    <font>
      <b/>
      <sz val="12"/>
      <color theme="1"/>
      <name val="Calibri"/>
      <family val="2"/>
      <scheme val="minor"/>
    </font>
    <font>
      <sz val="11"/>
      <color theme="0"/>
      <name val="Arial Rounded MT Bold"/>
      <family val="2"/>
    </font>
    <font>
      <sz val="11"/>
      <color theme="5"/>
      <name val="Calibri"/>
      <family val="2"/>
      <scheme val="minor"/>
    </font>
    <font>
      <sz val="12"/>
      <color theme="1" tint="0.14999847407452621"/>
      <name val="Calibri"/>
      <family val="2"/>
      <scheme val="minor"/>
    </font>
    <font>
      <sz val="18"/>
      <color rgb="FF005596"/>
      <name val="Arial Black"/>
      <family val="2"/>
    </font>
    <font>
      <sz val="18"/>
      <color theme="1"/>
      <name val="Calibri"/>
      <family val="2"/>
      <scheme val="minor"/>
    </font>
    <font>
      <i/>
      <u/>
      <sz val="11"/>
      <color theme="1" tint="0.14999847407452621"/>
      <name val="Calibri"/>
      <family val="2"/>
      <scheme val="minor"/>
    </font>
    <font>
      <b/>
      <sz val="9"/>
      <color rgb="FF00B05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5596"/>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EEDD"/>
        <bgColor indexed="64"/>
      </patternFill>
    </fill>
    <fill>
      <patternFill patternType="solid">
        <fgColor theme="6" tint="0.79998168889431442"/>
        <bgColor indexed="64"/>
      </patternFill>
    </fill>
  </fills>
  <borders count="1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medium">
        <color rgb="FF005596"/>
      </bottom>
      <diagonal/>
    </border>
    <border>
      <left/>
      <right/>
      <top style="medium">
        <color theme="1" tint="0.499984740745262"/>
      </top>
      <bottom/>
      <diagonal/>
    </border>
    <border>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14996795556505021"/>
      </left>
      <right/>
      <top/>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medium">
        <color theme="1" tint="0.499984740745262"/>
      </right>
      <top/>
      <bottom style="thin">
        <color theme="0" tint="-0.14993743705557422"/>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medium">
        <color theme="1" tint="0.499984740745262"/>
      </right>
      <top style="thin">
        <color theme="0" tint="-0.14993743705557422"/>
      </top>
      <bottom/>
      <diagonal/>
    </border>
    <border>
      <left style="thin">
        <color theme="0" tint="-0.14996795556505021"/>
      </left>
      <right/>
      <top/>
      <bottom style="medium">
        <color theme="1" tint="0.499984740745262"/>
      </bottom>
      <diagonal/>
    </border>
    <border>
      <left style="medium">
        <color theme="1" tint="0.499984740745262"/>
      </left>
      <right/>
      <top/>
      <bottom/>
      <diagonal/>
    </border>
    <border>
      <left style="medium">
        <color theme="1" tint="0.499984740745262"/>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bottom style="medium">
        <color theme="1" tint="0.499984740745262"/>
      </bottom>
      <diagonal/>
    </border>
    <border>
      <left/>
      <right style="thin">
        <color theme="0" tint="-0.14996795556505021"/>
      </right>
      <top/>
      <bottom/>
      <diagonal/>
    </border>
    <border>
      <left/>
      <right/>
      <top/>
      <bottom style="thin">
        <color theme="0" tint="-0.14996795556505021"/>
      </bottom>
      <diagonal/>
    </border>
    <border>
      <left style="dashed">
        <color theme="1" tint="0.499984740745262"/>
      </left>
      <right/>
      <top style="dashed">
        <color theme="1" tint="0.499984740745262"/>
      </top>
      <bottom style="thin">
        <color theme="0" tint="-0.14996795556505021"/>
      </bottom>
      <diagonal/>
    </border>
    <border>
      <left/>
      <right/>
      <top style="dashed">
        <color theme="1" tint="0.499984740745262"/>
      </top>
      <bottom style="thin">
        <color theme="0" tint="-0.14996795556505021"/>
      </bottom>
      <diagonal/>
    </border>
    <border>
      <left/>
      <right style="thin">
        <color theme="0" tint="-0.14996795556505021"/>
      </right>
      <top style="dashed">
        <color theme="1" tint="0.499984740745262"/>
      </top>
      <bottom style="thin">
        <color theme="0" tint="-0.14996795556505021"/>
      </bottom>
      <diagonal/>
    </border>
    <border>
      <left style="thin">
        <color theme="1" tint="0.49998474074526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medium">
        <color theme="1" tint="0.499984740745262"/>
      </right>
      <top style="thin">
        <color theme="0" tint="-0.14990691854609822"/>
      </top>
      <bottom style="thin">
        <color theme="0" tint="-0.14990691854609822"/>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theme="1" tint="0.499984740745262"/>
      </top>
      <bottom/>
      <diagonal/>
    </border>
    <border>
      <left style="medium">
        <color rgb="FF00B050"/>
      </left>
      <right/>
      <top/>
      <bottom style="medium">
        <color theme="1" tint="0.499984740745262"/>
      </bottom>
      <diagonal/>
    </border>
    <border>
      <left style="thin">
        <color theme="1" tint="0.499984740745262"/>
      </left>
      <right/>
      <top style="thin">
        <color theme="0" tint="-0.14996795556505021"/>
      </top>
      <bottom style="thin">
        <color theme="1" tint="0.499984740745262"/>
      </bottom>
      <diagonal/>
    </border>
    <border>
      <left/>
      <right/>
      <top style="thin">
        <color theme="0" tint="-0.14996795556505021"/>
      </top>
      <bottom style="thin">
        <color theme="1" tint="0.499984740745262"/>
      </bottom>
      <diagonal/>
    </border>
    <border>
      <left/>
      <right style="thin">
        <color theme="1" tint="0.499984740745262"/>
      </right>
      <top style="thin">
        <color theme="0" tint="-0.14996795556505021"/>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medium">
        <color theme="1" tint="0.499984740745262"/>
      </left>
      <right/>
      <top/>
      <bottom style="thin">
        <color theme="1" tint="0.499984740745262"/>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style="medium">
        <color theme="1" tint="0.499984740745262"/>
      </left>
      <right/>
      <top/>
      <bottom style="thin">
        <color theme="0" tint="-0.14996795556505021"/>
      </bottom>
      <diagonal/>
    </border>
    <border>
      <left/>
      <right style="thin">
        <color theme="0" tint="-0.14996795556505021"/>
      </right>
      <top/>
      <bottom style="thin">
        <color theme="0" tint="-0.14996795556505021"/>
      </bottom>
      <diagonal/>
    </border>
    <border>
      <left/>
      <right style="medium">
        <color rgb="FF00B050"/>
      </right>
      <top style="medium">
        <color rgb="FF00B050"/>
      </top>
      <bottom/>
      <diagonal/>
    </border>
    <border>
      <left/>
      <right style="medium">
        <color rgb="FF00B050"/>
      </right>
      <top/>
      <bottom style="medium">
        <color rgb="FF00B050"/>
      </bottom>
      <diagonal/>
    </border>
    <border>
      <left style="medium">
        <color theme="1" tint="0.499984740745262"/>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1" tint="0.499984740745262"/>
      </right>
      <top style="medium">
        <color theme="0" tint="-0.14996795556505021"/>
      </top>
      <bottom style="thin">
        <color theme="1" tint="0.499984740745262"/>
      </bottom>
      <diagonal/>
    </border>
    <border>
      <left style="medium">
        <color theme="1" tint="0.499984740745262"/>
      </left>
      <right style="thin">
        <color theme="0" tint="-0.14996795556505021"/>
      </right>
      <top/>
      <bottom style="thin">
        <color theme="1" tint="0.499984740745262"/>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medium">
        <color theme="1" tint="0.49998474074526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1" tint="0.499984740745262"/>
      </right>
      <top/>
      <bottom/>
      <diagonal/>
    </border>
    <border>
      <left style="thin">
        <color theme="0" tint="-0.14996795556505021"/>
      </left>
      <right style="medium">
        <color theme="1" tint="0.499984740745262"/>
      </right>
      <top/>
      <bottom/>
      <diagonal/>
    </border>
    <border>
      <left style="medium">
        <color theme="1" tint="0.499984740745262"/>
      </left>
      <right style="medium">
        <color theme="1" tint="0.499984740745262"/>
      </right>
      <top/>
      <bottom/>
      <diagonal/>
    </border>
    <border>
      <left/>
      <right style="thin">
        <color theme="0" tint="-0.14996795556505021"/>
      </right>
      <top style="thin">
        <color theme="1" tint="0.499984740745262"/>
      </top>
      <bottom style="medium">
        <color theme="1" tint="0.499984740745262"/>
      </bottom>
      <diagonal/>
    </border>
    <border>
      <left style="thin">
        <color theme="0" tint="-0.14996795556505021"/>
      </left>
      <right style="medium">
        <color theme="1" tint="0.499984740745262"/>
      </right>
      <top style="thin">
        <color theme="1" tint="0.499984740745262"/>
      </top>
      <bottom style="medium">
        <color theme="1" tint="0.499984740745262"/>
      </bottom>
      <diagonal/>
    </border>
    <border>
      <left/>
      <right style="thin">
        <color theme="0" tint="-0.24994659260841701"/>
      </right>
      <top style="medium">
        <color theme="1" tint="0.499984740745262"/>
      </top>
      <bottom/>
      <diagonal/>
    </border>
    <border>
      <left style="medium">
        <color theme="1" tint="0.499984740745262"/>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medium">
        <color theme="1" tint="0.499984740745262"/>
      </top>
      <bottom/>
      <diagonal/>
    </border>
    <border>
      <left style="thin">
        <color theme="0" tint="-0.24994659260841701"/>
      </left>
      <right/>
      <top/>
      <bottom style="thin">
        <color theme="0" tint="-0.24994659260841701"/>
      </bottom>
      <diagonal/>
    </border>
    <border>
      <left/>
      <right style="medium">
        <color theme="1" tint="0.499984740745262"/>
      </right>
      <top/>
      <bottom style="thin">
        <color theme="0" tint="-0.24994659260841701"/>
      </bottom>
      <diagonal/>
    </border>
    <border>
      <left style="medium">
        <color theme="1" tint="0.499984740745262"/>
      </left>
      <right style="thin">
        <color theme="0" tint="-0.14996795556505021"/>
      </right>
      <top/>
      <bottom style="medium">
        <color theme="1" tint="0.499984740745262"/>
      </bottom>
      <diagonal/>
    </border>
    <border>
      <left style="thin">
        <color theme="0" tint="-0.14996795556505021"/>
      </left>
      <right style="thin">
        <color theme="0" tint="-0.14996795556505021"/>
      </right>
      <top/>
      <bottom style="medium">
        <color theme="1" tint="0.499984740745262"/>
      </bottom>
      <diagonal/>
    </border>
    <border>
      <left style="thin">
        <color theme="1" tint="0.499984740745262"/>
      </left>
      <right style="thin">
        <color theme="0" tint="-0.14996795556505021"/>
      </right>
      <top style="thin">
        <color theme="1" tint="0.499984740745262"/>
      </top>
      <bottom style="medium">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1" tint="0.499984740745262"/>
      </right>
      <top style="thin">
        <color theme="0" tint="-0.24994659260841701"/>
      </top>
      <bottom/>
      <diagonal/>
    </border>
    <border>
      <left style="thin">
        <color theme="0" tint="-0.24994659260841701"/>
      </left>
      <right/>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theme="0" tint="-0.24994659260841701"/>
      </left>
      <right/>
      <top/>
      <bottom/>
      <diagonal/>
    </border>
    <border>
      <left/>
      <right style="thin">
        <color theme="1" tint="0.499984740745262"/>
      </right>
      <top/>
      <bottom/>
      <diagonal/>
    </border>
    <border>
      <left style="medium">
        <color theme="1" tint="0.499984740745262"/>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1" tint="0.499984740745262"/>
      </bottom>
      <diagonal/>
    </border>
    <border>
      <left/>
      <right/>
      <top style="dashed">
        <color theme="1" tint="0.499984740745262"/>
      </top>
      <bottom style="thin">
        <color theme="1" tint="0.499984740745262"/>
      </bottom>
      <diagonal/>
    </border>
    <border>
      <left/>
      <right style="medium">
        <color theme="1" tint="0.499984740745262"/>
      </right>
      <top style="dashed">
        <color theme="1" tint="0.499984740745262"/>
      </top>
      <bottom style="thin">
        <color theme="1" tint="0.499984740745262"/>
      </bottom>
      <diagonal/>
    </border>
    <border>
      <left style="thin">
        <color theme="1" tint="0.49998474074526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dashed">
        <color theme="0" tint="-0.14996795556505021"/>
      </left>
      <right/>
      <top style="thin">
        <color theme="0" tint="-0.14993743705557422"/>
      </top>
      <bottom style="thin">
        <color theme="1" tint="0.499984740745262"/>
      </bottom>
      <diagonal/>
    </border>
    <border>
      <left/>
      <right/>
      <top style="thin">
        <color theme="0" tint="-0.14993743705557422"/>
      </top>
      <bottom style="thin">
        <color theme="1" tint="0.499984740745262"/>
      </bottom>
      <diagonal/>
    </border>
    <border>
      <left/>
      <right style="medium">
        <color theme="1" tint="0.499984740745262"/>
      </right>
      <top style="thin">
        <color theme="0" tint="-0.14993743705557422"/>
      </top>
      <bottom style="thin">
        <color theme="1" tint="0.499984740745262"/>
      </bottom>
      <diagonal/>
    </border>
    <border>
      <left style="dashed">
        <color theme="0" tint="-0.14996795556505021"/>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dashed">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medium">
        <color theme="1" tint="0.499984740745262"/>
      </right>
      <top style="thin">
        <color theme="0" tint="-0.14993743705557422"/>
      </top>
      <bottom style="thin">
        <color theme="0" tint="-0.14993743705557422"/>
      </bottom>
      <diagonal/>
    </border>
    <border>
      <left style="thin">
        <color theme="1" tint="0.499984740745262"/>
      </left>
      <right/>
      <top style="thin">
        <color theme="1" tint="0.499984740745262"/>
      </top>
      <bottom style="thin">
        <color theme="0" tint="-0.14996795556505021"/>
      </bottom>
      <diagonal/>
    </border>
    <border>
      <left/>
      <right/>
      <top style="thin">
        <color theme="1" tint="0.499984740745262"/>
      </top>
      <bottom style="thin">
        <color theme="0" tint="-0.14996795556505021"/>
      </bottom>
      <diagonal/>
    </border>
    <border>
      <left/>
      <right style="thin">
        <color theme="1" tint="0.499984740745262"/>
      </right>
      <top style="thin">
        <color theme="1" tint="0.499984740745262"/>
      </top>
      <bottom style="thin">
        <color theme="0" tint="-0.14996795556505021"/>
      </bottom>
      <diagonal/>
    </border>
    <border>
      <left/>
      <right style="thin">
        <color theme="1" tint="0.499984740745262"/>
      </right>
      <top style="thin">
        <color theme="0" tint="-0.14996795556505021"/>
      </top>
      <bottom style="thin">
        <color theme="0" tint="-0.14996795556505021"/>
      </bottom>
      <diagonal/>
    </border>
    <border>
      <left style="thin">
        <color theme="1" tint="0.499984740745262"/>
      </left>
      <right style="thin">
        <color theme="0" tint="-0.14996795556505021"/>
      </right>
      <top/>
      <bottom/>
      <diagonal/>
    </border>
    <border>
      <left style="thin">
        <color theme="1" tint="0.499984740745262"/>
      </left>
      <right/>
      <top style="thin">
        <color theme="1" tint="0.499984740745262"/>
      </top>
      <bottom style="thin">
        <color theme="0" tint="-0.14990691854609822"/>
      </bottom>
      <diagonal/>
    </border>
    <border>
      <left/>
      <right/>
      <top style="thin">
        <color theme="1" tint="0.499984740745262"/>
      </top>
      <bottom style="thin">
        <color theme="0" tint="-0.14990691854609822"/>
      </bottom>
      <diagonal/>
    </border>
    <border>
      <left/>
      <right style="medium">
        <color theme="1" tint="0.499984740745262"/>
      </right>
      <top style="thin">
        <color theme="1" tint="0.49998474074526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tint="0.499984740745262"/>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tint="0.499984740745262"/>
      </right>
      <top style="thin">
        <color theme="0" tint="-0.14996795556505021"/>
      </top>
      <bottom style="thin">
        <color theme="0" tint="-0.14996795556505021"/>
      </bottom>
      <diagonal/>
    </border>
    <border>
      <left style="medium">
        <color theme="5"/>
      </left>
      <right style="thin">
        <color theme="0" tint="-0.14996795556505021"/>
      </right>
      <top style="medium">
        <color theme="5"/>
      </top>
      <bottom style="medium">
        <color theme="5"/>
      </bottom>
      <diagonal/>
    </border>
    <border>
      <left style="thin">
        <color theme="0" tint="-0.14996795556505021"/>
      </left>
      <right style="thin">
        <color theme="0" tint="-0.14996795556505021"/>
      </right>
      <top style="medium">
        <color theme="5"/>
      </top>
      <bottom style="medium">
        <color theme="5"/>
      </bottom>
      <diagonal/>
    </border>
    <border>
      <left style="thin">
        <color theme="0" tint="-0.14996795556505021"/>
      </left>
      <right style="medium">
        <color theme="5"/>
      </right>
      <top style="medium">
        <color theme="5"/>
      </top>
      <bottom style="medium">
        <color theme="5"/>
      </bottom>
      <diagonal/>
    </border>
    <border>
      <left style="thin">
        <color theme="1" tint="0.499984740745262"/>
      </left>
      <right style="thin">
        <color theme="0" tint="-0.14996795556505021"/>
      </right>
      <top style="thin">
        <color theme="0" tint="-0.14996795556505021"/>
      </top>
      <bottom style="thin">
        <color theme="0" tint="-0.14996795556505021"/>
      </bottom>
      <diagonal/>
    </border>
    <border>
      <left style="medium">
        <color theme="1" tint="0.499984740745262"/>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tint="0.499984740745262"/>
      </right>
      <top style="thin">
        <color theme="0" tint="-0.14996795556505021"/>
      </top>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dashed">
        <color theme="0" tint="-0.14996795556505021"/>
      </left>
      <right/>
      <top style="medium">
        <color theme="1" tint="0.499984740745262"/>
      </top>
      <bottom style="thin">
        <color theme="1" tint="0.499984740745262"/>
      </bottom>
      <diagonal/>
    </border>
    <border>
      <left style="dashed">
        <color theme="0" tint="-0.14996795556505021"/>
      </left>
      <right/>
      <top style="thin">
        <color theme="1" tint="0.499984740745262"/>
      </top>
      <bottom style="thin">
        <color theme="0" tint="-0.14993743705557422"/>
      </bottom>
      <diagonal/>
    </border>
    <border>
      <left/>
      <right/>
      <top style="thin">
        <color theme="1" tint="0.499984740745262"/>
      </top>
      <bottom style="thin">
        <color theme="0" tint="-0.14993743705557422"/>
      </bottom>
      <diagonal/>
    </border>
    <border>
      <left/>
      <right style="medium">
        <color theme="1" tint="0.499984740745262"/>
      </right>
      <top style="thin">
        <color theme="1" tint="0.499984740745262"/>
      </top>
      <bottom style="thin">
        <color theme="0" tint="-0.1499374370555742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thin">
        <color theme="0" tint="-0.14996795556505021"/>
      </top>
      <bottom style="thin">
        <color theme="0" tint="-0.14996795556505021"/>
      </bottom>
      <diagonal/>
    </border>
    <border>
      <left style="thin">
        <color theme="1" tint="0.499984740745262"/>
      </left>
      <right/>
      <top style="thin">
        <color theme="0" tint="-0.14996795556505021"/>
      </top>
      <bottom/>
      <diagonal/>
    </border>
    <border>
      <left/>
      <right style="medium">
        <color theme="1" tint="0.499984740745262"/>
      </right>
      <top style="thin">
        <color theme="0" tint="-0.14996795556505021"/>
      </top>
      <bottom/>
      <diagonal/>
    </border>
    <border>
      <left/>
      <right style="thin">
        <color theme="1" tint="0.499984740745262"/>
      </right>
      <top/>
      <bottom style="medium">
        <color theme="1" tint="0.499984740745262"/>
      </bottom>
      <diagonal/>
    </border>
    <border>
      <left style="thin">
        <color theme="1" tint="0.499984740745262"/>
      </left>
      <right/>
      <top style="thin">
        <color theme="0" tint="-0.14996795556505021"/>
      </top>
      <bottom style="medium">
        <color theme="1" tint="0.499984740745262"/>
      </bottom>
      <diagonal/>
    </border>
    <border>
      <left/>
      <right/>
      <top style="thin">
        <color theme="0" tint="-0.14996795556505021"/>
      </top>
      <bottom style="medium">
        <color theme="1" tint="0.499984740745262"/>
      </bottom>
      <diagonal/>
    </border>
    <border>
      <left/>
      <right style="thin">
        <color theme="1" tint="0.499984740745262"/>
      </right>
      <top style="thin">
        <color theme="0" tint="-0.14996795556505021"/>
      </top>
      <bottom style="medium">
        <color theme="1" tint="0.499984740745262"/>
      </bottom>
      <diagonal/>
    </border>
    <border>
      <left/>
      <right style="medium">
        <color theme="1" tint="0.499984740745262"/>
      </right>
      <top style="thin">
        <color theme="0" tint="-0.14996795556505021"/>
      </top>
      <bottom style="medium">
        <color theme="1" tint="0.499984740745262"/>
      </bottom>
      <diagonal/>
    </border>
    <border>
      <left style="medium">
        <color theme="1" tint="0.499984740745262"/>
      </left>
      <right/>
      <top style="medium">
        <color rgb="FF005596"/>
      </top>
      <bottom/>
      <diagonal/>
    </border>
    <border>
      <left/>
      <right/>
      <top style="medium">
        <color rgb="FF005596"/>
      </top>
      <bottom/>
      <diagonal/>
    </border>
    <border>
      <left/>
      <right style="medium">
        <color theme="1" tint="0.499984740745262"/>
      </right>
      <top style="medium">
        <color rgb="FF005596"/>
      </top>
      <bottom/>
      <diagonal/>
    </border>
    <border>
      <left/>
      <right style="thin">
        <color theme="1" tint="0.499984740745262"/>
      </right>
      <top style="medium">
        <color rgb="FF005596"/>
      </top>
      <bottom/>
      <diagonal/>
    </border>
    <border>
      <left style="thin">
        <color theme="1" tint="0.499984740745262"/>
      </left>
      <right/>
      <top style="medium">
        <color rgb="FF005596"/>
      </top>
      <bottom/>
      <diagonal/>
    </border>
    <border>
      <left style="thin">
        <color theme="1" tint="0.499984740745262"/>
      </left>
      <right/>
      <top style="medium">
        <color theme="1" tint="0.499984740745262"/>
      </top>
      <bottom style="thin">
        <color theme="0" tint="-0.14996795556505021"/>
      </bottom>
      <diagonal/>
    </border>
    <border>
      <left/>
      <right/>
      <top style="medium">
        <color theme="1" tint="0.499984740745262"/>
      </top>
      <bottom style="thin">
        <color theme="0" tint="-0.14996795556505021"/>
      </bottom>
      <diagonal/>
    </border>
    <border>
      <left/>
      <right style="medium">
        <color theme="1" tint="0.499984740745262"/>
      </right>
      <top style="medium">
        <color theme="1" tint="0.499984740745262"/>
      </top>
      <bottom style="thin">
        <color theme="0" tint="-0.14996795556505021"/>
      </bottom>
      <diagonal/>
    </border>
    <border>
      <left style="thin">
        <color theme="1" tint="0.499984740745262"/>
      </left>
      <right style="thin">
        <color theme="0" tint="-0.14996795556505021"/>
      </right>
      <top/>
      <bottom style="thin">
        <color theme="0" tint="-0.14996795556505021"/>
      </bottom>
      <diagonal/>
    </border>
  </borders>
  <cellStyleXfs count="3">
    <xf numFmtId="0" fontId="0" fillId="0" borderId="0"/>
    <xf numFmtId="0" fontId="16" fillId="0" borderId="0" applyNumberFormat="0" applyFill="0" applyBorder="0" applyAlignment="0" applyProtection="0"/>
    <xf numFmtId="0" fontId="17" fillId="0" borderId="7" applyNumberFormat="0" applyFill="0" applyAlignment="0" applyProtection="0"/>
  </cellStyleXfs>
  <cellXfs count="562">
    <xf numFmtId="0" fontId="0" fillId="0" borderId="0" xfId="0"/>
    <xf numFmtId="0" fontId="0" fillId="2" borderId="0" xfId="0" applyFont="1" applyFill="1"/>
    <xf numFmtId="0" fontId="0" fillId="2" borderId="8" xfId="0" applyFont="1" applyFill="1" applyBorder="1"/>
    <xf numFmtId="0" fontId="0" fillId="2" borderId="8" xfId="0" applyFill="1" applyBorder="1"/>
    <xf numFmtId="0" fontId="0" fillId="2" borderId="0" xfId="0" applyFill="1"/>
    <xf numFmtId="0" fontId="18" fillId="2" borderId="0" xfId="0" applyFont="1" applyFill="1" applyBorder="1" applyAlignment="1">
      <alignment horizontal="center" vertical="center" wrapText="1"/>
    </xf>
    <xf numFmtId="0" fontId="0" fillId="2" borderId="0" xfId="0" applyFill="1" applyAlignment="1">
      <alignment vertical="top" wrapText="1"/>
    </xf>
    <xf numFmtId="0" fontId="19" fillId="2" borderId="0" xfId="0" applyFont="1" applyFill="1" applyAlignment="1">
      <alignment vertical="top"/>
    </xf>
    <xf numFmtId="0" fontId="0" fillId="2" borderId="0" xfId="0" applyFont="1" applyFill="1" applyAlignment="1">
      <alignment vertical="top" wrapText="1"/>
    </xf>
    <xf numFmtId="0" fontId="19" fillId="2" borderId="0" xfId="0" applyFont="1" applyFill="1" applyAlignment="1">
      <alignment vertical="top" wrapText="1"/>
    </xf>
    <xf numFmtId="0" fontId="0" fillId="0" borderId="0" xfId="0" applyFill="1"/>
    <xf numFmtId="0" fontId="0" fillId="2" borderId="0" xfId="0" applyFont="1" applyFill="1" applyAlignment="1">
      <alignment vertical="center"/>
    </xf>
    <xf numFmtId="0" fontId="20" fillId="2" borderId="0" xfId="0" applyFont="1" applyFill="1" applyAlignment="1">
      <alignment vertical="center"/>
    </xf>
    <xf numFmtId="0" fontId="0" fillId="2" borderId="0" xfId="0" applyFont="1" applyFill="1" applyBorder="1"/>
    <xf numFmtId="0" fontId="17" fillId="0" borderId="0" xfId="0" applyFont="1" applyFill="1" applyAlignment="1">
      <alignment vertical="center"/>
    </xf>
    <xf numFmtId="0" fontId="17" fillId="0" borderId="0" xfId="0" applyFont="1" applyFill="1"/>
    <xf numFmtId="0" fontId="0" fillId="0" borderId="0" xfId="0" applyFill="1" applyAlignment="1">
      <alignment vertical="center"/>
    </xf>
    <xf numFmtId="0" fontId="0" fillId="2" borderId="9" xfId="0" applyFont="1" applyFill="1" applyBorder="1"/>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13" xfId="0" applyFont="1" applyFill="1" applyBorder="1"/>
    <xf numFmtId="0" fontId="0" fillId="2" borderId="0" xfId="0" applyFill="1" applyBorder="1"/>
    <xf numFmtId="0" fontId="0" fillId="2" borderId="9" xfId="0" applyFill="1" applyBorder="1"/>
    <xf numFmtId="0" fontId="0" fillId="2" borderId="14" xfId="0" applyFill="1" applyBorder="1"/>
    <xf numFmtId="0" fontId="0" fillId="2" borderId="15" xfId="0" applyFill="1" applyBorder="1"/>
    <xf numFmtId="0" fontId="0" fillId="2" borderId="10" xfId="0" applyFill="1" applyBorder="1"/>
    <xf numFmtId="0" fontId="0" fillId="2" borderId="16" xfId="0" applyFill="1" applyBorder="1"/>
    <xf numFmtId="0" fontId="0" fillId="3" borderId="9" xfId="0" applyFill="1" applyBorder="1"/>
    <xf numFmtId="0" fontId="0" fillId="3" borderId="14"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0" fillId="3" borderId="15" xfId="0" applyFill="1" applyBorder="1"/>
    <xf numFmtId="0" fontId="0" fillId="3" borderId="10" xfId="0" applyFill="1" applyBorder="1"/>
    <xf numFmtId="0" fontId="0" fillId="3" borderId="16" xfId="0" applyFill="1" applyBorder="1"/>
    <xf numFmtId="10" fontId="0" fillId="0" borderId="0" xfId="0" applyNumberFormat="1"/>
    <xf numFmtId="4" fontId="0" fillId="0" borderId="0" xfId="0" applyNumberFormat="1"/>
    <xf numFmtId="164" fontId="0" fillId="2" borderId="0" xfId="0" applyNumberFormat="1" applyFont="1" applyFill="1" applyAlignment="1"/>
    <xf numFmtId="0" fontId="0" fillId="2" borderId="0" xfId="0" applyFont="1" applyFill="1" applyAlignment="1">
      <alignment horizontal="right"/>
    </xf>
    <xf numFmtId="0" fontId="21" fillId="2" borderId="0" xfId="0" applyFont="1" applyFill="1"/>
    <xf numFmtId="0" fontId="22" fillId="2" borderId="0" xfId="0" applyFont="1" applyFill="1"/>
    <xf numFmtId="0" fontId="16" fillId="2" borderId="0" xfId="1" applyFill="1" applyAlignment="1">
      <alignment horizontal="center"/>
    </xf>
    <xf numFmtId="0" fontId="0" fillId="3" borderId="9" xfId="0" applyFill="1" applyBorder="1"/>
    <xf numFmtId="0" fontId="0" fillId="3" borderId="17" xfId="0" applyFill="1" applyBorder="1"/>
    <xf numFmtId="0" fontId="0" fillId="3" borderId="19" xfId="0" applyFill="1" applyBorder="1"/>
    <xf numFmtId="0" fontId="0" fillId="3" borderId="0" xfId="0" applyFill="1" applyBorder="1"/>
    <xf numFmtId="0" fontId="0" fillId="3" borderId="10" xfId="0" applyFill="1" applyBorder="1"/>
    <xf numFmtId="0" fontId="0" fillId="2" borderId="0" xfId="0" applyFont="1" applyFill="1" applyAlignment="1">
      <alignment horizontal="left"/>
    </xf>
    <xf numFmtId="0" fontId="17" fillId="2" borderId="0" xfId="0" applyFont="1" applyFill="1"/>
    <xf numFmtId="0" fontId="0" fillId="2" borderId="0" xfId="0" applyFont="1" applyFill="1" applyAlignment="1">
      <alignment horizontal="left"/>
    </xf>
    <xf numFmtId="0" fontId="0" fillId="2" borderId="0" xfId="0" applyFill="1" applyAlignment="1">
      <alignment horizontal="left" vertical="top"/>
    </xf>
    <xf numFmtId="0" fontId="0" fillId="2" borderId="0" xfId="0" applyFill="1" applyAlignment="1">
      <alignment horizontal="center"/>
    </xf>
    <xf numFmtId="0" fontId="0" fillId="2" borderId="0" xfId="0" applyFont="1" applyFill="1" applyAlignment="1">
      <alignment horizontal="left" vertical="top" wrapText="1"/>
    </xf>
    <xf numFmtId="0" fontId="19" fillId="2" borderId="0" xfId="0" applyFont="1" applyFill="1" applyAlignment="1">
      <alignment horizontal="left"/>
    </xf>
    <xf numFmtId="0" fontId="19" fillId="2" borderId="0" xfId="0" applyFont="1" applyFill="1" applyAlignment="1">
      <alignment horizontal="left" vertical="top" wrapText="1"/>
    </xf>
    <xf numFmtId="0" fontId="0" fillId="2" borderId="0" xfId="0" applyFill="1" applyAlignment="1">
      <alignment horizontal="left"/>
    </xf>
    <xf numFmtId="0" fontId="0" fillId="2" borderId="0" xfId="0" applyFont="1" applyFill="1" applyAlignment="1">
      <alignment horizontal="left" vertical="top" wrapText="1"/>
    </xf>
    <xf numFmtId="49" fontId="23" fillId="4" borderId="21" xfId="0" applyNumberFormat="1" applyFont="1" applyFill="1" applyBorder="1" applyAlignment="1">
      <alignment horizontal="center" vertical="center"/>
    </xf>
    <xf numFmtId="49" fontId="23" fillId="4" borderId="22" xfId="0" applyNumberFormat="1" applyFont="1" applyFill="1" applyBorder="1" applyAlignment="1">
      <alignment horizontal="center" vertical="center"/>
    </xf>
    <xf numFmtId="49" fontId="23" fillId="4" borderId="23" xfId="0" applyNumberFormat="1" applyFont="1" applyFill="1" applyBorder="1" applyAlignment="1">
      <alignment horizontal="center" vertical="center"/>
    </xf>
    <xf numFmtId="49" fontId="23" fillId="4" borderId="24"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6" xfId="0" applyFont="1" applyFill="1" applyBorder="1" applyAlignment="1">
      <alignment horizontal="center" vertical="center"/>
    </xf>
    <xf numFmtId="0" fontId="19" fillId="2" borderId="0" xfId="0" applyFont="1" applyFill="1" applyAlignment="1">
      <alignment horizontal="left"/>
    </xf>
    <xf numFmtId="0" fontId="17" fillId="2" borderId="0" xfId="0" applyFont="1" applyFill="1" applyAlignment="1">
      <alignment horizontal="center" vertical="top" wrapText="1"/>
    </xf>
    <xf numFmtId="0" fontId="0" fillId="2" borderId="0" xfId="0" applyFill="1" applyAlignment="1">
      <alignment horizontal="left"/>
    </xf>
    <xf numFmtId="0" fontId="0" fillId="2" borderId="0" xfId="0" applyFont="1" applyFill="1" applyAlignment="1">
      <alignment horizontal="left"/>
    </xf>
    <xf numFmtId="0" fontId="19" fillId="2" borderId="0" xfId="0" applyFont="1" applyFill="1" applyAlignment="1">
      <alignment horizontal="left" vertical="top"/>
    </xf>
    <xf numFmtId="0" fontId="19" fillId="2" borderId="0" xfId="0" applyFont="1" applyFill="1" applyAlignment="1">
      <alignment horizontal="center" vertical="top"/>
    </xf>
    <xf numFmtId="0" fontId="19" fillId="2" borderId="0" xfId="0" applyFont="1" applyFill="1" applyAlignment="1">
      <alignment horizontal="left" vertical="top" wrapText="1"/>
    </xf>
    <xf numFmtId="0" fontId="0" fillId="2" borderId="0" xfId="0" applyFill="1" applyAlignment="1">
      <alignment horizontal="left" vertical="top" wrapText="1"/>
    </xf>
    <xf numFmtId="0" fontId="23" fillId="4" borderId="25"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0" fillId="2" borderId="0" xfId="0" applyFill="1" applyAlignment="1">
      <alignment horizont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0" fontId="0" fillId="2" borderId="0" xfId="0" applyFill="1" applyAlignment="1">
      <alignment horizontal="left" vertical="top"/>
    </xf>
    <xf numFmtId="0" fontId="23" fillId="4" borderId="25"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6" xfId="0" applyFont="1" applyFill="1" applyBorder="1" applyAlignment="1">
      <alignment horizontal="center" vertical="center"/>
    </xf>
    <xf numFmtId="0" fontId="0" fillId="2" borderId="0" xfId="0" applyFill="1" applyAlignment="1">
      <alignment horizontal="left" wrapText="1"/>
    </xf>
    <xf numFmtId="0" fontId="0" fillId="0" borderId="0" xfId="0" applyAlignment="1">
      <alignment wrapText="1"/>
    </xf>
    <xf numFmtId="0" fontId="17" fillId="2" borderId="0" xfId="0" applyFont="1" applyFill="1" applyAlignment="1">
      <alignment horizontal="left" wrapText="1"/>
    </xf>
    <xf numFmtId="0" fontId="0" fillId="2" borderId="0" xfId="0" applyFont="1" applyFill="1" applyAlignment="1">
      <alignment horizontal="center"/>
    </xf>
    <xf numFmtId="0" fontId="0" fillId="0" borderId="0" xfId="0" applyAlignment="1">
      <alignment horizontal="left" vertical="top" wrapText="1"/>
    </xf>
    <xf numFmtId="0" fontId="25" fillId="0" borderId="27"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8" xfId="0" applyFont="1" applyBorder="1" applyAlignment="1">
      <alignment horizontal="center" vertical="center" wrapText="1"/>
    </xf>
    <xf numFmtId="10" fontId="26" fillId="2" borderId="29" xfId="0" applyNumberFormat="1" applyFont="1" applyFill="1" applyBorder="1" applyAlignment="1" applyProtection="1">
      <alignment horizontal="center" vertical="center" wrapText="1"/>
      <protection locked="0" hidden="1"/>
    </xf>
    <xf numFmtId="10" fontId="0" fillId="2" borderId="0" xfId="0" applyNumberFormat="1" applyFill="1" applyBorder="1" applyAlignment="1">
      <alignment wrapText="1"/>
    </xf>
    <xf numFmtId="10" fontId="0" fillId="2" borderId="15" xfId="0" applyNumberFormat="1" applyFill="1" applyBorder="1" applyAlignment="1">
      <alignment wrapText="1"/>
    </xf>
    <xf numFmtId="10" fontId="0" fillId="2" borderId="30" xfId="0" applyNumberFormat="1" applyFill="1" applyBorder="1" applyAlignment="1">
      <alignment wrapText="1"/>
    </xf>
    <xf numFmtId="10" fontId="0" fillId="2" borderId="31" xfId="0" applyNumberFormat="1" applyFill="1" applyBorder="1" applyAlignment="1">
      <alignment wrapText="1"/>
    </xf>
    <xf numFmtId="10" fontId="0" fillId="2" borderId="32" xfId="0" applyNumberFormat="1" applyFill="1" applyBorder="1" applyAlignment="1">
      <alignment wrapText="1"/>
    </xf>
    <xf numFmtId="164" fontId="26" fillId="2" borderId="33" xfId="0" applyNumberFormat="1" applyFont="1" applyFill="1" applyBorder="1" applyAlignment="1" applyProtection="1">
      <alignment horizontal="center" vertical="center" wrapText="1"/>
      <protection locked="0" hidden="1"/>
    </xf>
    <xf numFmtId="0" fontId="0" fillId="2" borderId="34" xfId="0" applyFill="1" applyBorder="1" applyAlignment="1">
      <alignment wrapText="1"/>
    </xf>
    <xf numFmtId="0" fontId="0" fillId="2" borderId="35"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2" borderId="32" xfId="0" applyFill="1" applyBorder="1" applyAlignment="1">
      <alignment wrapText="1"/>
    </xf>
    <xf numFmtId="0" fontId="0" fillId="2" borderId="36" xfId="0" applyFill="1" applyBorder="1" applyAlignment="1">
      <alignment wrapText="1"/>
    </xf>
    <xf numFmtId="0" fontId="0" fillId="2" borderId="10" xfId="0" applyFill="1" applyBorder="1" applyAlignment="1">
      <alignment wrapText="1"/>
    </xf>
    <xf numFmtId="0" fontId="0" fillId="2" borderId="16" xfId="0" applyFill="1" applyBorder="1" applyAlignment="1">
      <alignment wrapText="1"/>
    </xf>
    <xf numFmtId="0" fontId="23" fillId="5" borderId="37"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7" fillId="2" borderId="38" xfId="0" applyFont="1" applyFill="1" applyBorder="1" applyAlignment="1">
      <alignment horizontal="right" vertical="center" wrapText="1"/>
    </xf>
    <xf numFmtId="0" fontId="27" fillId="2" borderId="39" xfId="0" applyFont="1" applyFill="1" applyBorder="1" applyAlignment="1">
      <alignment horizontal="right" vertical="center" wrapText="1"/>
    </xf>
    <xf numFmtId="0" fontId="27" fillId="2" borderId="40" xfId="0" applyFont="1" applyFill="1" applyBorder="1" applyAlignment="1">
      <alignment horizontal="right" vertical="center" wrapText="1"/>
    </xf>
    <xf numFmtId="0" fontId="27" fillId="2" borderId="26" xfId="0" applyFont="1" applyFill="1" applyBorder="1" applyAlignment="1">
      <alignment horizontal="right" vertical="center" wrapText="1"/>
    </xf>
    <xf numFmtId="0" fontId="27" fillId="2" borderId="10" xfId="0" applyFont="1" applyFill="1" applyBorder="1" applyAlignment="1">
      <alignment horizontal="right" vertical="center" wrapText="1"/>
    </xf>
    <xf numFmtId="0" fontId="27" fillId="2" borderId="41" xfId="0" applyFont="1" applyFill="1" applyBorder="1" applyAlignment="1">
      <alignment horizontal="right" vertical="center" wrapText="1"/>
    </xf>
    <xf numFmtId="0" fontId="27" fillId="6" borderId="37" xfId="0" applyFont="1" applyFill="1" applyBorder="1" applyAlignment="1">
      <alignment horizontal="right" vertical="center" wrapText="1"/>
    </xf>
    <xf numFmtId="0" fontId="27" fillId="6" borderId="0" xfId="0" applyFont="1" applyFill="1" applyBorder="1" applyAlignment="1">
      <alignment horizontal="right" vertical="center" wrapText="1"/>
    </xf>
    <xf numFmtId="0" fontId="27" fillId="6" borderId="42" xfId="0" applyFont="1" applyFill="1" applyBorder="1" applyAlignment="1">
      <alignment horizontal="right" vertical="center" wrapText="1"/>
    </xf>
    <xf numFmtId="0" fontId="27" fillId="6" borderId="26" xfId="0" applyFont="1" applyFill="1" applyBorder="1" applyAlignment="1">
      <alignment horizontal="right" vertical="center" wrapText="1"/>
    </xf>
    <xf numFmtId="0" fontId="27" fillId="6" borderId="10" xfId="0" applyFont="1" applyFill="1" applyBorder="1" applyAlignment="1">
      <alignment horizontal="right" vertical="center" wrapText="1"/>
    </xf>
    <xf numFmtId="0" fontId="27" fillId="6" borderId="41" xfId="0" applyFont="1" applyFill="1" applyBorder="1" applyAlignment="1">
      <alignment horizontal="right" vertical="center" wrapText="1"/>
    </xf>
    <xf numFmtId="164" fontId="26" fillId="6" borderId="29" xfId="0" applyNumberFormat="1" applyFont="1" applyFill="1" applyBorder="1" applyAlignment="1" applyProtection="1">
      <alignment horizontal="center" vertical="center" wrapText="1"/>
      <protection locked="0" hidden="1"/>
    </xf>
    <xf numFmtId="0" fontId="0" fillId="6" borderId="0" xfId="0" applyFill="1" applyBorder="1" applyAlignment="1">
      <alignment wrapText="1"/>
    </xf>
    <xf numFmtId="0" fontId="0" fillId="6" borderId="15" xfId="0" applyFill="1" applyBorder="1" applyAlignment="1">
      <alignment wrapText="1"/>
    </xf>
    <xf numFmtId="0" fontId="0" fillId="6" borderId="36" xfId="0" applyFill="1" applyBorder="1" applyAlignment="1">
      <alignment wrapText="1"/>
    </xf>
    <xf numFmtId="0" fontId="0" fillId="6" borderId="10" xfId="0" applyFill="1" applyBorder="1" applyAlignment="1">
      <alignment wrapText="1"/>
    </xf>
    <xf numFmtId="0" fontId="0" fillId="6" borderId="16" xfId="0" applyFill="1" applyBorder="1" applyAlignment="1">
      <alignment wrapText="1"/>
    </xf>
    <xf numFmtId="0" fontId="27" fillId="2" borderId="0" xfId="0" applyFont="1" applyFill="1" applyBorder="1" applyAlignment="1">
      <alignment horizontal="right" vertical="center" wrapText="1" indent="1"/>
    </xf>
    <xf numFmtId="0" fontId="0" fillId="0" borderId="0" xfId="0" applyBorder="1" applyAlignment="1">
      <alignment horizontal="right" vertical="center" wrapText="1" indent="1"/>
    </xf>
    <xf numFmtId="0" fontId="0" fillId="0" borderId="42" xfId="0" applyBorder="1" applyAlignment="1">
      <alignment horizontal="right" vertical="center" wrapText="1" indent="1"/>
    </xf>
    <xf numFmtId="0" fontId="0" fillId="0" borderId="43" xfId="0" applyBorder="1" applyAlignment="1">
      <alignment horizontal="right" vertical="center" wrapText="1" indent="1"/>
    </xf>
    <xf numFmtId="10" fontId="0" fillId="7" borderId="44" xfId="0" applyNumberFormat="1" applyFill="1" applyBorder="1" applyAlignment="1">
      <alignment horizontal="right" vertical="center" wrapText="1" indent="1"/>
    </xf>
    <xf numFmtId="0" fontId="0" fillId="0" borderId="45" xfId="0" applyBorder="1" applyAlignment="1">
      <alignment horizontal="right" vertical="center" wrapText="1" indent="1"/>
    </xf>
    <xf numFmtId="0" fontId="0" fillId="0" borderId="46" xfId="0" applyBorder="1" applyAlignment="1">
      <alignment horizontal="right" vertical="center" wrapText="1" indent="1"/>
    </xf>
    <xf numFmtId="164" fontId="26" fillId="8" borderId="47" xfId="0" applyNumberFormat="1" applyFont="1" applyFill="1" applyBorder="1" applyAlignment="1" applyProtection="1">
      <alignment horizontal="center" vertical="center"/>
      <protection locked="0" hidden="1"/>
    </xf>
    <xf numFmtId="164" fontId="26" fillId="8" borderId="48" xfId="0" applyNumberFormat="1" applyFont="1" applyFill="1" applyBorder="1" applyAlignment="1" applyProtection="1">
      <alignment horizontal="center" vertical="center"/>
      <protection locked="0" hidden="1"/>
    </xf>
    <xf numFmtId="164" fontId="26" fillId="8" borderId="49" xfId="0" applyNumberFormat="1" applyFont="1" applyFill="1" applyBorder="1" applyAlignment="1" applyProtection="1">
      <alignment horizontal="center" vertical="center"/>
      <protection locked="0" hidden="1"/>
    </xf>
    <xf numFmtId="0" fontId="28" fillId="9" borderId="50" xfId="0" applyFont="1" applyFill="1" applyBorder="1" applyAlignment="1">
      <alignment horizontal="center" vertical="center" wrapText="1"/>
    </xf>
    <xf numFmtId="0" fontId="28" fillId="9" borderId="51"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54" xfId="0" applyFont="1" applyFill="1" applyBorder="1" applyAlignment="1">
      <alignment horizontal="center" vertical="center" wrapText="1"/>
    </xf>
    <xf numFmtId="164" fontId="28" fillId="9" borderId="55" xfId="0" applyNumberFormat="1" applyFont="1" applyFill="1" applyBorder="1" applyAlignment="1">
      <alignment horizontal="center" vertical="center" wrapText="1"/>
    </xf>
    <xf numFmtId="0" fontId="28" fillId="9" borderId="56" xfId="0" applyFont="1" applyFill="1" applyBorder="1" applyAlignment="1">
      <alignment horizontal="center" vertical="center" wrapText="1"/>
    </xf>
    <xf numFmtId="0" fontId="28" fillId="9" borderId="57" xfId="0" applyFont="1" applyFill="1" applyBorder="1" applyAlignment="1">
      <alignment horizontal="center" vertical="center" wrapText="1"/>
    </xf>
    <xf numFmtId="0" fontId="28" fillId="9" borderId="55" xfId="0" applyFont="1" applyFill="1" applyBorder="1" applyAlignment="1">
      <alignment horizontal="center" vertical="center" wrapText="1"/>
    </xf>
    <xf numFmtId="0" fontId="27" fillId="3" borderId="58" xfId="0" applyFont="1" applyFill="1" applyBorder="1" applyAlignment="1">
      <alignment horizontal="right" vertical="center" wrapText="1" indent="1"/>
    </xf>
    <xf numFmtId="0" fontId="0" fillId="3" borderId="9" xfId="0" applyFill="1" applyBorder="1" applyAlignment="1">
      <alignment horizontal="right" vertical="center" wrapText="1" indent="1"/>
    </xf>
    <xf numFmtId="0" fontId="0" fillId="3" borderId="59" xfId="0" applyFill="1" applyBorder="1" applyAlignment="1">
      <alignment horizontal="right" vertical="center" wrapText="1" indent="1"/>
    </xf>
    <xf numFmtId="0" fontId="0" fillId="3" borderId="10" xfId="0" applyFill="1" applyBorder="1" applyAlignment="1">
      <alignment horizontal="right" vertical="center" wrapText="1" indent="1"/>
    </xf>
    <xf numFmtId="10" fontId="0" fillId="3" borderId="10" xfId="0" applyNumberFormat="1" applyFill="1" applyBorder="1" applyAlignment="1">
      <alignment horizontal="right" vertical="center" wrapText="1" indent="1"/>
    </xf>
    <xf numFmtId="164" fontId="26" fillId="3" borderId="9" xfId="0" applyNumberFormat="1" applyFont="1" applyFill="1" applyBorder="1" applyAlignment="1" applyProtection="1">
      <alignment horizontal="center" vertical="center" wrapText="1"/>
      <protection locked="0" hidden="1"/>
    </xf>
    <xf numFmtId="0" fontId="0" fillId="3" borderId="9" xfId="0" applyFill="1" applyBorder="1" applyAlignment="1">
      <alignment wrapText="1"/>
    </xf>
    <xf numFmtId="0" fontId="0" fillId="3" borderId="10" xfId="0" applyFill="1" applyBorder="1" applyAlignment="1">
      <alignment wrapText="1"/>
    </xf>
    <xf numFmtId="0" fontId="27" fillId="3" borderId="9" xfId="0" applyFont="1" applyFill="1" applyBorder="1" applyAlignment="1">
      <alignment horizontal="right" vertical="center" wrapText="1"/>
    </xf>
    <xf numFmtId="0" fontId="0" fillId="3" borderId="14" xfId="0" applyFill="1" applyBorder="1" applyAlignment="1">
      <alignment wrapText="1"/>
    </xf>
    <xf numFmtId="0" fontId="0" fillId="3" borderId="16" xfId="0" applyFill="1" applyBorder="1" applyAlignment="1">
      <alignment wrapText="1"/>
    </xf>
    <xf numFmtId="164" fontId="26" fillId="2" borderId="29" xfId="0" applyNumberFormat="1" applyFont="1" applyFill="1" applyBorder="1" applyAlignment="1" applyProtection="1">
      <alignment horizontal="center" vertical="center" wrapText="1"/>
      <protection locked="0" hidden="1"/>
    </xf>
    <xf numFmtId="0" fontId="0" fillId="2" borderId="0" xfId="0" applyFill="1" applyBorder="1" applyAlignment="1">
      <alignment wrapText="1"/>
    </xf>
    <xf numFmtId="0" fontId="0" fillId="2" borderId="15" xfId="0" applyFill="1" applyBorder="1" applyAlignment="1">
      <alignment wrapText="1"/>
    </xf>
    <xf numFmtId="164" fontId="26" fillId="8" borderId="60" xfId="0" applyNumberFormat="1" applyFont="1" applyFill="1" applyBorder="1" applyAlignment="1" applyProtection="1">
      <alignment horizontal="center" vertical="center" wrapText="1"/>
      <protection locked="0" hidden="1"/>
    </xf>
    <xf numFmtId="0" fontId="0" fillId="0" borderId="61" xfId="0" applyBorder="1" applyAlignment="1">
      <alignment horizontal="center" vertical="center" wrapText="1"/>
    </xf>
    <xf numFmtId="0" fontId="0" fillId="0" borderId="62" xfId="0" applyBorder="1" applyAlignment="1">
      <alignment horizontal="center" vertical="center" wrapText="1"/>
    </xf>
    <xf numFmtId="164" fontId="29" fillId="6" borderId="63"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7" xfId="0" applyFont="1" applyBorder="1" applyAlignment="1">
      <alignment horizontal="center" vertical="center" wrapText="1"/>
    </xf>
    <xf numFmtId="0" fontId="29" fillId="6" borderId="76" xfId="0" applyFont="1" applyFill="1" applyBorder="1" applyAlignment="1">
      <alignment horizontal="right" vertical="center" indent="1"/>
    </xf>
    <xf numFmtId="0" fontId="29" fillId="6" borderId="77" xfId="0" applyFont="1" applyFill="1" applyBorder="1" applyAlignment="1">
      <alignment horizontal="right" vertical="center" indent="1"/>
    </xf>
    <xf numFmtId="0" fontId="29" fillId="6" borderId="78" xfId="0" applyFont="1" applyFill="1" applyBorder="1" applyAlignment="1">
      <alignment horizontal="right" vertical="center" indent="1"/>
    </xf>
    <xf numFmtId="0" fontId="27" fillId="7" borderId="79" xfId="0" applyFont="1" applyFill="1" applyBorder="1" applyAlignment="1" applyProtection="1">
      <alignment horizontal="right" vertical="center" indent="1"/>
      <protection locked="0" hidden="1"/>
    </xf>
    <xf numFmtId="0" fontId="27" fillId="7" borderId="80" xfId="0" applyFont="1" applyFill="1" applyBorder="1" applyAlignment="1" applyProtection="1">
      <alignment horizontal="right" vertical="center" indent="1"/>
      <protection locked="0" hidden="1"/>
    </xf>
    <xf numFmtId="0" fontId="27" fillId="7" borderId="81" xfId="0" applyFont="1" applyFill="1" applyBorder="1" applyAlignment="1" applyProtection="1">
      <alignment horizontal="right" vertical="center" indent="1"/>
      <protection locked="0" hidden="1"/>
    </xf>
    <xf numFmtId="164" fontId="26" fillId="8" borderId="27" xfId="0" applyNumberFormat="1" applyFont="1" applyFill="1" applyBorder="1" applyAlignment="1" applyProtection="1">
      <alignment horizontal="center" vertical="center"/>
      <protection locked="0" hidden="1"/>
    </xf>
    <xf numFmtId="164" fontId="26" fillId="8" borderId="17" xfId="0" applyNumberFormat="1" applyFont="1" applyFill="1" applyBorder="1" applyAlignment="1" applyProtection="1">
      <alignment horizontal="center" vertical="center"/>
      <protection locked="0" hidden="1"/>
    </xf>
    <xf numFmtId="164" fontId="26" fillId="8" borderId="18" xfId="0" applyNumberFormat="1" applyFont="1" applyFill="1" applyBorder="1" applyAlignment="1" applyProtection="1">
      <alignment horizontal="center" vertical="center"/>
      <protection locked="0" hidden="1"/>
    </xf>
    <xf numFmtId="0" fontId="27" fillId="2" borderId="82" xfId="0" applyFont="1" applyFill="1" applyBorder="1" applyAlignment="1" applyProtection="1">
      <alignment horizontal="right" vertical="center" indent="1"/>
      <protection locked="0" hidden="1"/>
    </xf>
    <xf numFmtId="0" fontId="27" fillId="2" borderId="83" xfId="0" applyFont="1" applyFill="1" applyBorder="1" applyAlignment="1" applyProtection="1">
      <alignment horizontal="right" vertical="center" indent="1"/>
      <protection locked="0" hidden="1"/>
    </xf>
    <xf numFmtId="0" fontId="27" fillId="2" borderId="84" xfId="0" applyFont="1" applyFill="1" applyBorder="1" applyAlignment="1" applyProtection="1">
      <alignment horizontal="right" vertical="center" indent="1"/>
      <protection locked="0" hidden="1"/>
    </xf>
    <xf numFmtId="0" fontId="27" fillId="2" borderId="37" xfId="0" applyFont="1" applyFill="1" applyBorder="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28" fillId="9" borderId="68" xfId="0" applyFont="1" applyFill="1" applyBorder="1" applyAlignment="1">
      <alignment horizontal="right" vertical="center" wrapText="1"/>
    </xf>
    <xf numFmtId="0" fontId="28" fillId="9" borderId="69" xfId="0" applyFont="1" applyFill="1" applyBorder="1" applyAlignment="1">
      <alignment wrapText="1"/>
    </xf>
    <xf numFmtId="0" fontId="28" fillId="9" borderId="70" xfId="0" applyFont="1" applyFill="1" applyBorder="1" applyAlignment="1">
      <alignment wrapText="1"/>
    </xf>
    <xf numFmtId="0" fontId="28" fillId="9" borderId="71" xfId="0" applyFont="1" applyFill="1" applyBorder="1" applyAlignment="1">
      <alignment wrapText="1"/>
    </xf>
    <xf numFmtId="0" fontId="27" fillId="2" borderId="72" xfId="0" applyFont="1" applyFill="1" applyBorder="1" applyAlignment="1">
      <alignment horizontal="right" vertical="center" wrapText="1"/>
    </xf>
    <xf numFmtId="0" fontId="27" fillId="2" borderId="43" xfId="0" applyFont="1" applyFill="1" applyBorder="1" applyAlignment="1">
      <alignment horizontal="right" vertical="center" wrapText="1"/>
    </xf>
    <xf numFmtId="0" fontId="27" fillId="2" borderId="73" xfId="0" applyFont="1" applyFill="1" applyBorder="1" applyAlignment="1">
      <alignment horizontal="right" vertical="center" wrapText="1"/>
    </xf>
    <xf numFmtId="164" fontId="28" fillId="9" borderId="68" xfId="0" applyNumberFormat="1" applyFont="1" applyFill="1" applyBorder="1" applyAlignment="1" applyProtection="1">
      <alignment horizontal="center" vertical="center" wrapText="1"/>
      <protection locked="0" hidden="1"/>
    </xf>
    <xf numFmtId="0" fontId="28" fillId="9" borderId="74" xfId="0" applyFont="1" applyFill="1" applyBorder="1" applyAlignment="1">
      <alignment wrapText="1"/>
    </xf>
    <xf numFmtId="0" fontId="28" fillId="9" borderId="75" xfId="0" applyFont="1" applyFill="1" applyBorder="1" applyAlignment="1">
      <alignment wrapText="1"/>
    </xf>
    <xf numFmtId="0" fontId="27" fillId="2" borderId="85" xfId="0" applyFont="1" applyFill="1" applyBorder="1" applyAlignment="1" applyProtection="1">
      <alignment horizontal="right" vertical="center" indent="1"/>
      <protection locked="0" hidden="1"/>
    </xf>
    <xf numFmtId="0" fontId="27" fillId="2" borderId="86" xfId="0" applyFont="1" applyFill="1" applyBorder="1" applyAlignment="1" applyProtection="1">
      <alignment horizontal="right" vertical="center" indent="1"/>
      <protection locked="0" hidden="1"/>
    </xf>
    <xf numFmtId="0" fontId="27" fillId="2" borderId="87" xfId="0" applyFont="1" applyFill="1" applyBorder="1" applyAlignment="1" applyProtection="1">
      <alignment horizontal="right" vertical="center" indent="1"/>
      <protection locked="0" hidden="1"/>
    </xf>
    <xf numFmtId="164" fontId="26" fillId="8" borderId="42" xfId="0" applyNumberFormat="1" applyFont="1" applyFill="1" applyBorder="1" applyAlignment="1" applyProtection="1">
      <alignment horizontal="center" vertical="center"/>
      <protection locked="0" hidden="1"/>
    </xf>
    <xf numFmtId="164" fontId="26" fillId="8" borderId="86" xfId="0" applyNumberFormat="1" applyFont="1" applyFill="1" applyBorder="1" applyAlignment="1" applyProtection="1">
      <alignment horizontal="center" vertical="center"/>
      <protection locked="0" hidden="1"/>
    </xf>
    <xf numFmtId="164" fontId="26" fillId="8" borderId="88" xfId="0" applyNumberFormat="1" applyFont="1" applyFill="1" applyBorder="1" applyAlignment="1" applyProtection="1">
      <alignment horizontal="center" vertical="center"/>
      <protection locked="0" hidden="1"/>
    </xf>
    <xf numFmtId="0" fontId="23" fillId="4" borderId="21" xfId="0" applyFont="1" applyFill="1" applyBorder="1" applyAlignment="1">
      <alignment horizontal="center" vertical="center"/>
    </xf>
    <xf numFmtId="0" fontId="23" fillId="4" borderId="89" xfId="0" applyFont="1" applyFill="1" applyBorder="1" applyAlignment="1">
      <alignment horizontal="center" vertical="center"/>
    </xf>
    <xf numFmtId="0" fontId="23" fillId="4" borderId="37" xfId="0" applyFont="1" applyFill="1" applyBorder="1" applyAlignment="1">
      <alignment horizontal="center" vertical="center"/>
    </xf>
    <xf numFmtId="164" fontId="29" fillId="6" borderId="90" xfId="2" applyNumberFormat="1" applyFont="1" applyFill="1" applyBorder="1" applyAlignment="1">
      <alignment horizontal="center" vertical="center"/>
    </xf>
    <xf numFmtId="164" fontId="29" fillId="6" borderId="77" xfId="2" applyNumberFormat="1" applyFont="1" applyFill="1" applyBorder="1" applyAlignment="1">
      <alignment horizontal="center" vertical="center"/>
    </xf>
    <xf numFmtId="164" fontId="29" fillId="6" borderId="91" xfId="2" applyNumberFormat="1"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30" fillId="2" borderId="25" xfId="0" applyFont="1" applyFill="1" applyBorder="1" applyAlignment="1">
      <alignment horizontal="right" vertical="center" wrapText="1" indent="1"/>
    </xf>
    <xf numFmtId="0" fontId="30" fillId="2" borderId="9" xfId="0" applyFont="1" applyFill="1" applyBorder="1" applyAlignment="1">
      <alignment horizontal="right" vertical="center" wrapText="1" indent="1"/>
    </xf>
    <xf numFmtId="0" fontId="30" fillId="2" borderId="92" xfId="0" applyFont="1" applyFill="1" applyBorder="1" applyAlignment="1">
      <alignment horizontal="right" vertical="center" wrapText="1" indent="1"/>
    </xf>
    <xf numFmtId="0" fontId="30" fillId="2" borderId="93" xfId="0" applyFont="1" applyFill="1" applyBorder="1" applyAlignment="1">
      <alignment horizontal="right" vertical="center" wrapText="1" indent="1"/>
    </xf>
    <xf numFmtId="0" fontId="30" fillId="2" borderId="94" xfId="0" applyFont="1" applyFill="1" applyBorder="1" applyAlignment="1">
      <alignment horizontal="right" vertical="center" wrapText="1" indent="1"/>
    </xf>
    <xf numFmtId="0" fontId="30" fillId="2" borderId="95" xfId="0" applyFont="1" applyFill="1" applyBorder="1" applyAlignment="1">
      <alignment horizontal="right" vertical="center" wrapText="1" indent="1"/>
    </xf>
    <xf numFmtId="166" fontId="29" fillId="8" borderId="96" xfId="0" applyNumberFormat="1" applyFont="1" applyFill="1" applyBorder="1" applyAlignment="1" applyProtection="1">
      <alignment horizontal="center" vertical="center"/>
      <protection locked="0" hidden="1"/>
    </xf>
    <xf numFmtId="166" fontId="29" fillId="8" borderId="9" xfId="0" applyNumberFormat="1" applyFont="1" applyFill="1" applyBorder="1" applyAlignment="1" applyProtection="1">
      <alignment horizontal="center" vertical="center"/>
      <protection locked="0" hidden="1"/>
    </xf>
    <xf numFmtId="166" fontId="29" fillId="8" borderId="14" xfId="0" applyNumberFormat="1" applyFont="1" applyFill="1" applyBorder="1" applyAlignment="1" applyProtection="1">
      <alignment horizontal="center" vertical="center"/>
      <protection locked="0" hidden="1"/>
    </xf>
    <xf numFmtId="166" fontId="29" fillId="8" borderId="97" xfId="0" applyNumberFormat="1" applyFont="1" applyFill="1" applyBorder="1" applyAlignment="1" applyProtection="1">
      <alignment horizontal="center" vertical="center"/>
      <protection locked="0" hidden="1"/>
    </xf>
    <xf numFmtId="166" fontId="29" fillId="8" borderId="94" xfId="0" applyNumberFormat="1" applyFont="1" applyFill="1" applyBorder="1" applyAlignment="1" applyProtection="1">
      <alignment horizontal="center" vertical="center"/>
      <protection locked="0" hidden="1"/>
    </xf>
    <xf numFmtId="166" fontId="29" fillId="8" borderId="98" xfId="0" applyNumberFormat="1" applyFont="1" applyFill="1" applyBorder="1" applyAlignment="1" applyProtection="1">
      <alignment horizontal="center" vertical="center"/>
      <protection locked="0" hidden="1"/>
    </xf>
    <xf numFmtId="0" fontId="23" fillId="4" borderId="23" xfId="0" applyFont="1" applyFill="1" applyBorder="1" applyAlignment="1">
      <alignment horizontal="center" vertical="center"/>
    </xf>
    <xf numFmtId="0" fontId="29" fillId="6" borderId="99" xfId="0" applyFont="1" applyFill="1" applyBorder="1" applyAlignment="1">
      <alignment horizontal="right" vertical="center" indent="1"/>
    </xf>
    <xf numFmtId="0" fontId="29" fillId="6" borderId="100" xfId="0" applyFont="1" applyFill="1" applyBorder="1" applyAlignment="1">
      <alignment horizontal="right" vertical="center" indent="1"/>
    </xf>
    <xf numFmtId="0" fontId="29" fillId="6" borderId="36" xfId="0" applyFont="1" applyFill="1" applyBorder="1" applyAlignment="1">
      <alignment horizontal="right" vertical="center" indent="1"/>
    </xf>
    <xf numFmtId="164" fontId="29" fillId="6" borderId="101" xfId="2" applyNumberFormat="1" applyFont="1" applyFill="1" applyBorder="1" applyAlignment="1">
      <alignment horizontal="center" vertical="center"/>
    </xf>
    <xf numFmtId="164" fontId="31" fillId="0" borderId="102" xfId="0" applyNumberFormat="1" applyFont="1" applyBorder="1" applyAlignment="1">
      <alignment horizontal="center" vertical="center" wrapText="1"/>
    </xf>
    <xf numFmtId="164" fontId="31" fillId="0" borderId="19" xfId="0" applyNumberFormat="1" applyFont="1" applyBorder="1" applyAlignment="1">
      <alignment horizontal="center" vertical="center" wrapText="1"/>
    </xf>
    <xf numFmtId="164" fontId="31" fillId="0" borderId="103" xfId="0" applyNumberFormat="1" applyFont="1" applyBorder="1" applyAlignment="1">
      <alignment horizontal="center" vertical="center" wrapText="1"/>
    </xf>
    <xf numFmtId="164" fontId="31" fillId="0" borderId="27" xfId="0" applyNumberFormat="1" applyFont="1" applyBorder="1" applyAlignment="1">
      <alignment horizontal="center" vertical="center" wrapText="1"/>
    </xf>
    <xf numFmtId="164" fontId="31" fillId="0" borderId="17" xfId="0" applyNumberFormat="1" applyFont="1" applyBorder="1" applyAlignment="1">
      <alignment horizontal="center" vertical="center" wrapText="1"/>
    </xf>
    <xf numFmtId="164" fontId="31" fillId="0" borderId="28" xfId="0" applyNumberFormat="1" applyFont="1" applyBorder="1" applyAlignment="1">
      <alignment horizontal="center" vertical="center" wrapText="1"/>
    </xf>
    <xf numFmtId="10" fontId="32" fillId="2" borderId="0" xfId="0" applyNumberFormat="1" applyFont="1" applyFill="1" applyBorder="1" applyAlignment="1">
      <alignment horizontal="center" vertical="center"/>
    </xf>
    <xf numFmtId="0" fontId="0" fillId="2" borderId="0" xfId="0" applyFill="1" applyBorder="1" applyAlignment="1"/>
    <xf numFmtId="164" fontId="33" fillId="6" borderId="104" xfId="0" applyNumberFormat="1" applyFont="1" applyFill="1" applyBorder="1" applyAlignment="1">
      <alignment horizontal="right" vertical="center" wrapText="1"/>
    </xf>
    <xf numFmtId="0" fontId="0" fillId="6" borderId="105" xfId="0" applyFill="1" applyBorder="1" applyAlignment="1">
      <alignment wrapText="1"/>
    </xf>
    <xf numFmtId="0" fontId="0" fillId="6" borderId="106" xfId="0" applyFill="1" applyBorder="1" applyAlignment="1">
      <alignment wrapText="1"/>
    </xf>
    <xf numFmtId="0" fontId="0" fillId="6" borderId="63" xfId="0" applyFill="1" applyBorder="1" applyAlignment="1">
      <alignment wrapText="1"/>
    </xf>
    <xf numFmtId="0" fontId="0" fillId="6" borderId="64" xfId="0" applyFill="1" applyBorder="1" applyAlignment="1">
      <alignment wrapText="1"/>
    </xf>
    <xf numFmtId="0" fontId="0" fillId="6" borderId="65" xfId="0" applyFill="1" applyBorder="1" applyAlignment="1">
      <alignment wrapText="1"/>
    </xf>
    <xf numFmtId="0" fontId="34" fillId="2" borderId="37" xfId="0" applyFont="1" applyFill="1" applyBorder="1" applyAlignment="1">
      <alignment horizontal="right" vertical="center" wrapText="1" indent="1"/>
    </xf>
    <xf numFmtId="0" fontId="34" fillId="2" borderId="0" xfId="0" applyFont="1" applyFill="1" applyBorder="1" applyAlignment="1">
      <alignment horizontal="right" vertical="center" wrapText="1" indent="1"/>
    </xf>
    <xf numFmtId="0" fontId="34" fillId="2" borderId="26" xfId="0" applyFont="1" applyFill="1" applyBorder="1" applyAlignment="1">
      <alignment horizontal="right" vertical="center" wrapText="1" indent="1"/>
    </xf>
    <xf numFmtId="0" fontId="34" fillId="2" borderId="10" xfId="0" applyFont="1" applyFill="1" applyBorder="1" applyAlignment="1">
      <alignment horizontal="right" vertical="center" wrapText="1" indent="1"/>
    </xf>
    <xf numFmtId="0" fontId="0" fillId="3" borderId="107" xfId="0" applyFill="1" applyBorder="1" applyAlignment="1">
      <alignment horizontal="center" vertical="center" wrapText="1"/>
    </xf>
    <xf numFmtId="0" fontId="0" fillId="0" borderId="19" xfId="0" applyBorder="1" applyAlignment="1">
      <alignment horizontal="center" vertical="center" wrapText="1"/>
    </xf>
    <xf numFmtId="0" fontId="0" fillId="0" borderId="67" xfId="0" applyBorder="1" applyAlignment="1">
      <alignment horizontal="center" vertical="center" wrapText="1"/>
    </xf>
    <xf numFmtId="0" fontId="0" fillId="0" borderId="17" xfId="0" applyBorder="1" applyAlignment="1">
      <alignment horizontal="center" vertical="center" wrapText="1"/>
    </xf>
    <xf numFmtId="10" fontId="31" fillId="0" borderId="102" xfId="0" applyNumberFormat="1" applyFont="1" applyBorder="1" applyAlignment="1">
      <alignment horizontal="center" vertical="center" wrapText="1"/>
    </xf>
    <xf numFmtId="10" fontId="31" fillId="0" borderId="19" xfId="0" applyNumberFormat="1" applyFont="1" applyBorder="1" applyAlignment="1">
      <alignment horizontal="center" vertical="center" wrapText="1"/>
    </xf>
    <xf numFmtId="10" fontId="31" fillId="0" borderId="103" xfId="0" applyNumberFormat="1" applyFont="1" applyBorder="1" applyAlignment="1">
      <alignment horizontal="center" vertical="center" wrapText="1"/>
    </xf>
    <xf numFmtId="10" fontId="31" fillId="0" borderId="27" xfId="0" applyNumberFormat="1" applyFont="1" applyBorder="1" applyAlignment="1">
      <alignment horizontal="center" vertical="center" wrapText="1"/>
    </xf>
    <xf numFmtId="10" fontId="31" fillId="0" borderId="17" xfId="0" applyNumberFormat="1" applyFont="1" applyBorder="1" applyAlignment="1">
      <alignment horizontal="center" vertical="center" wrapText="1"/>
    </xf>
    <xf numFmtId="10" fontId="31" fillId="0" borderId="28" xfId="0" applyNumberFormat="1" applyFont="1" applyBorder="1" applyAlignment="1">
      <alignment horizontal="center" vertical="center" wrapText="1"/>
    </xf>
    <xf numFmtId="10" fontId="0" fillId="0" borderId="102" xfId="0" applyNumberFormat="1" applyBorder="1" applyAlignment="1">
      <alignment horizontal="center" vertical="center" wrapText="1"/>
    </xf>
    <xf numFmtId="0" fontId="0" fillId="0" borderId="27" xfId="0" applyBorder="1" applyAlignment="1">
      <alignment horizontal="center" vertical="center" wrapText="1"/>
    </xf>
    <xf numFmtId="164" fontId="32" fillId="2" borderId="108" xfId="0" applyNumberFormat="1" applyFont="1" applyFill="1" applyBorder="1" applyAlignment="1">
      <alignment horizontal="center" vertical="center"/>
    </xf>
    <xf numFmtId="164" fontId="32" fillId="2" borderId="109" xfId="0" applyNumberFormat="1" applyFont="1" applyFill="1" applyBorder="1" applyAlignment="1">
      <alignment horizontal="center" vertical="center"/>
    </xf>
    <xf numFmtId="164" fontId="0" fillId="0" borderId="109" xfId="0" applyNumberFormat="1" applyBorder="1" applyAlignment="1"/>
    <xf numFmtId="164" fontId="0" fillId="0" borderId="110" xfId="0" applyNumberFormat="1" applyBorder="1" applyAlignment="1"/>
    <xf numFmtId="164" fontId="32" fillId="2" borderId="111" xfId="0" applyNumberFormat="1" applyFont="1" applyFill="1" applyBorder="1" applyAlignment="1">
      <alignment horizontal="center" vertical="center"/>
    </xf>
    <xf numFmtId="164" fontId="32" fillId="2" borderId="10" xfId="0" applyNumberFormat="1" applyFont="1" applyFill="1" applyBorder="1" applyAlignment="1">
      <alignment horizontal="center" vertical="center"/>
    </xf>
    <xf numFmtId="164" fontId="0" fillId="0" borderId="10" xfId="0" applyNumberFormat="1" applyBorder="1" applyAlignment="1"/>
    <xf numFmtId="164" fontId="0" fillId="0" borderId="16" xfId="0" applyNumberFormat="1" applyBorder="1" applyAlignment="1"/>
    <xf numFmtId="164" fontId="33" fillId="2" borderId="104" xfId="0" applyNumberFormat="1" applyFont="1" applyFill="1" applyBorder="1" applyAlignment="1">
      <alignment horizontal="right" vertical="center" wrapText="1"/>
    </xf>
    <xf numFmtId="0" fontId="0" fillId="0" borderId="105" xfId="0" applyBorder="1" applyAlignment="1">
      <alignment wrapText="1"/>
    </xf>
    <xf numFmtId="0" fontId="0" fillId="0" borderId="106" xfId="0" applyBorder="1" applyAlignment="1">
      <alignment wrapText="1"/>
    </xf>
    <xf numFmtId="0" fontId="0" fillId="0" borderId="104" xfId="0" applyBorder="1" applyAlignment="1">
      <alignment wrapText="1"/>
    </xf>
    <xf numFmtId="0" fontId="0" fillId="3" borderId="25" xfId="0" applyFill="1" applyBorder="1" applyAlignment="1">
      <alignment horizontal="center" vertical="center" wrapText="1"/>
    </xf>
    <xf numFmtId="0" fontId="0" fillId="0" borderId="9" xfId="0" applyBorder="1" applyAlignment="1">
      <alignment horizontal="center" vertical="center" wrapText="1"/>
    </xf>
    <xf numFmtId="0" fontId="18" fillId="6" borderId="112" xfId="0" applyFont="1" applyFill="1" applyBorder="1" applyAlignment="1">
      <alignment horizontal="center" vertical="center" wrapText="1"/>
    </xf>
    <xf numFmtId="0" fontId="0" fillId="0" borderId="105" xfId="0" applyBorder="1" applyAlignment="1">
      <alignment horizontal="center" vertical="center" wrapText="1"/>
    </xf>
    <xf numFmtId="0" fontId="0" fillId="0" borderId="113" xfId="0" applyBorder="1" applyAlignment="1">
      <alignment horizontal="center" vertical="center" wrapText="1"/>
    </xf>
    <xf numFmtId="0" fontId="35" fillId="2" borderId="2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center" vertical="center" wrapText="1"/>
    </xf>
    <xf numFmtId="10" fontId="32" fillId="2" borderId="108" xfId="0" applyNumberFormat="1" applyFont="1" applyFill="1" applyBorder="1" applyAlignment="1">
      <alignment horizontal="center" vertical="center"/>
    </xf>
    <xf numFmtId="10" fontId="32" fillId="2" borderId="109" xfId="0" applyNumberFormat="1" applyFont="1" applyFill="1" applyBorder="1" applyAlignment="1">
      <alignment horizontal="center" vertical="center"/>
    </xf>
    <xf numFmtId="0" fontId="0" fillId="0" borderId="109" xfId="0" applyBorder="1" applyAlignment="1"/>
    <xf numFmtId="0" fontId="0" fillId="0" borderId="110" xfId="0" applyBorder="1" applyAlignment="1"/>
    <xf numFmtId="10" fontId="32" fillId="2" borderId="114" xfId="0" applyNumberFormat="1" applyFont="1" applyFill="1" applyBorder="1" applyAlignment="1">
      <alignment horizontal="center" vertical="center"/>
    </xf>
    <xf numFmtId="0" fontId="0" fillId="0" borderId="0" xfId="0" applyBorder="1" applyAlignment="1"/>
    <xf numFmtId="0" fontId="0" fillId="0" borderId="15" xfId="0" applyBorder="1" applyAlignment="1"/>
    <xf numFmtId="0" fontId="36" fillId="9" borderId="70" xfId="0" applyFont="1" applyFill="1" applyBorder="1" applyAlignment="1">
      <alignment horizontal="center" vertical="center" wrapText="1"/>
    </xf>
    <xf numFmtId="0" fontId="37" fillId="9" borderId="71" xfId="0" applyFont="1" applyFill="1" applyBorder="1" applyAlignment="1">
      <alignment horizontal="center" vertical="center" wrapText="1"/>
    </xf>
    <xf numFmtId="0" fontId="37" fillId="9" borderId="75" xfId="0" applyFont="1" applyFill="1" applyBorder="1" applyAlignment="1">
      <alignment horizontal="center" vertical="center" wrapText="1"/>
    </xf>
    <xf numFmtId="164" fontId="38" fillId="9" borderId="68" xfId="0" applyNumberFormat="1" applyFont="1" applyFill="1" applyBorder="1" applyAlignment="1">
      <alignment horizontal="center" vertical="center" wrapText="1"/>
    </xf>
    <xf numFmtId="0" fontId="39" fillId="9" borderId="69" xfId="0" applyFont="1" applyFill="1" applyBorder="1" applyAlignment="1">
      <alignment wrapText="1"/>
    </xf>
    <xf numFmtId="0" fontId="39" fillId="9" borderId="74" xfId="0" applyFont="1" applyFill="1" applyBorder="1" applyAlignment="1">
      <alignment wrapText="1"/>
    </xf>
    <xf numFmtId="0" fontId="39" fillId="9" borderId="70" xfId="0" applyFont="1" applyFill="1" applyBorder="1" applyAlignment="1">
      <alignment wrapText="1"/>
    </xf>
    <xf numFmtId="0" fontId="39" fillId="9" borderId="71" xfId="0" applyFont="1" applyFill="1" applyBorder="1" applyAlignment="1">
      <alignment wrapText="1"/>
    </xf>
    <xf numFmtId="0" fontId="39" fillId="9" borderId="75" xfId="0" applyFont="1" applyFill="1" applyBorder="1" applyAlignment="1">
      <alignment wrapText="1"/>
    </xf>
    <xf numFmtId="0" fontId="23" fillId="4" borderId="37" xfId="0" applyFont="1" applyFill="1" applyBorder="1" applyAlignment="1">
      <alignment horizontal="center" vertical="center" wrapText="1"/>
    </xf>
    <xf numFmtId="0" fontId="0" fillId="0" borderId="37" xfId="0" applyBorder="1" applyAlignment="1">
      <alignment wrapText="1"/>
    </xf>
    <xf numFmtId="0" fontId="0" fillId="0" borderId="10" xfId="0" applyBorder="1" applyAlignment="1">
      <alignment horizontal="center" vertical="center" wrapText="1"/>
    </xf>
    <xf numFmtId="0" fontId="33" fillId="2" borderId="3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5"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36" fillId="9" borderId="68" xfId="0" applyFont="1" applyFill="1" applyBorder="1" applyAlignment="1">
      <alignment horizontal="center" vertical="center" wrapText="1"/>
    </xf>
    <xf numFmtId="0" fontId="37" fillId="9" borderId="69" xfId="0" applyFont="1" applyFill="1" applyBorder="1" applyAlignment="1">
      <alignment horizontal="center" vertical="center" wrapText="1"/>
    </xf>
    <xf numFmtId="0" fontId="37" fillId="9" borderId="74" xfId="0" applyFont="1" applyFill="1" applyBorder="1" applyAlignment="1">
      <alignment horizontal="center" vertical="center" wrapText="1"/>
    </xf>
    <xf numFmtId="164" fontId="32" fillId="2" borderId="114" xfId="0" applyNumberFormat="1" applyFont="1" applyFill="1" applyBorder="1" applyAlignment="1">
      <alignment horizontal="center" vertical="center"/>
    </xf>
    <xf numFmtId="164" fontId="33" fillId="2" borderId="27" xfId="0" applyNumberFormat="1" applyFont="1" applyFill="1" applyBorder="1" applyAlignment="1">
      <alignment horizontal="right" vertical="center" wrapText="1"/>
    </xf>
    <xf numFmtId="0" fontId="0" fillId="0" borderId="17" xfId="0" applyBorder="1" applyAlignment="1">
      <alignment wrapText="1"/>
    </xf>
    <xf numFmtId="0" fontId="0" fillId="0" borderId="28" xfId="0" applyBorder="1" applyAlignment="1">
      <alignment wrapText="1"/>
    </xf>
    <xf numFmtId="10" fontId="32" fillId="2" borderId="97" xfId="0" applyNumberFormat="1" applyFont="1" applyFill="1" applyBorder="1" applyAlignment="1">
      <alignment horizontal="center" vertical="center"/>
    </xf>
    <xf numFmtId="10" fontId="32" fillId="2" borderId="94" xfId="0" applyNumberFormat="1" applyFont="1" applyFill="1" applyBorder="1" applyAlignment="1">
      <alignment horizontal="center" vertical="center"/>
    </xf>
    <xf numFmtId="0" fontId="0" fillId="0" borderId="94" xfId="0" applyBorder="1" applyAlignment="1"/>
    <xf numFmtId="0" fontId="0" fillId="0" borderId="98" xfId="0" applyBorder="1" applyAlignment="1"/>
    <xf numFmtId="0" fontId="30" fillId="2" borderId="116" xfId="0" applyFont="1" applyFill="1" applyBorder="1" applyAlignment="1">
      <alignment horizontal="right" vertical="center" wrapText="1" indent="1"/>
    </xf>
    <xf numFmtId="0" fontId="30" fillId="2" borderId="109" xfId="0" applyFont="1" applyFill="1" applyBorder="1" applyAlignment="1">
      <alignment horizontal="right" vertical="center" wrapText="1" indent="1"/>
    </xf>
    <xf numFmtId="0" fontId="30" fillId="2" borderId="117" xfId="0" applyFont="1" applyFill="1" applyBorder="1" applyAlignment="1">
      <alignment horizontal="right" vertical="center" wrapText="1" indent="1"/>
    </xf>
    <xf numFmtId="166" fontId="29" fillId="8" borderId="108" xfId="0" applyNumberFormat="1" applyFont="1" applyFill="1" applyBorder="1" applyAlignment="1" applyProtection="1">
      <alignment horizontal="center" vertical="center"/>
      <protection locked="0" hidden="1"/>
    </xf>
    <xf numFmtId="166" fontId="29" fillId="8" borderId="109" xfId="0" applyNumberFormat="1" applyFont="1" applyFill="1" applyBorder="1" applyAlignment="1" applyProtection="1">
      <alignment horizontal="center" vertical="center"/>
      <protection locked="0" hidden="1"/>
    </xf>
    <xf numFmtId="166" fontId="29" fillId="8" borderId="110" xfId="0" applyNumberFormat="1" applyFont="1" applyFill="1" applyBorder="1" applyAlignment="1" applyProtection="1">
      <alignment horizontal="center" vertical="center"/>
      <protection locked="0" hidden="1"/>
    </xf>
    <xf numFmtId="0" fontId="18" fillId="6" borderId="116" xfId="0" applyFont="1" applyFill="1" applyBorder="1" applyAlignment="1">
      <alignment horizontal="right" vertical="center" wrapText="1" indent="1"/>
    </xf>
    <xf numFmtId="0" fontId="18" fillId="6" borderId="109" xfId="0" applyFont="1" applyFill="1" applyBorder="1" applyAlignment="1">
      <alignment horizontal="right" vertical="center" wrapText="1" indent="1"/>
    </xf>
    <xf numFmtId="0" fontId="18" fillId="6" borderId="67" xfId="0" applyFont="1" applyFill="1" applyBorder="1" applyAlignment="1">
      <alignment horizontal="right" vertical="center" wrapText="1" indent="1"/>
    </xf>
    <xf numFmtId="0" fontId="18" fillId="6" borderId="17" xfId="0" applyFont="1" applyFill="1" applyBorder="1" applyAlignment="1">
      <alignment horizontal="right" vertical="center" wrapText="1" indent="1"/>
    </xf>
    <xf numFmtId="166" fontId="18" fillId="6" borderId="108" xfId="0" applyNumberFormat="1" applyFont="1" applyFill="1" applyBorder="1" applyAlignment="1">
      <alignment horizontal="center" vertical="center"/>
    </xf>
    <xf numFmtId="166" fontId="18" fillId="6" borderId="109" xfId="0" applyNumberFormat="1" applyFont="1" applyFill="1" applyBorder="1" applyAlignment="1">
      <alignment horizontal="center" vertical="center"/>
    </xf>
    <xf numFmtId="166" fontId="18" fillId="6" borderId="110" xfId="0" applyNumberFormat="1" applyFont="1" applyFill="1" applyBorder="1" applyAlignment="1">
      <alignment horizontal="center" vertical="center"/>
    </xf>
    <xf numFmtId="166" fontId="18" fillId="6" borderId="118" xfId="0" applyNumberFormat="1" applyFont="1" applyFill="1" applyBorder="1" applyAlignment="1">
      <alignment horizontal="center" vertical="center"/>
    </xf>
    <xf numFmtId="166" fontId="18" fillId="6" borderId="17" xfId="0" applyNumberFormat="1" applyFont="1" applyFill="1" applyBorder="1" applyAlignment="1">
      <alignment horizontal="center" vertical="center"/>
    </xf>
    <xf numFmtId="166" fontId="18" fillId="6" borderId="18" xfId="0" applyNumberFormat="1" applyFont="1" applyFill="1" applyBorder="1" applyAlignment="1">
      <alignment horizontal="center" vertical="center"/>
    </xf>
    <xf numFmtId="0" fontId="27" fillId="2" borderId="0" xfId="0" applyFont="1" applyFill="1" applyBorder="1" applyAlignment="1">
      <alignment horizontal="right" vertical="center" wrapText="1"/>
    </xf>
    <xf numFmtId="0" fontId="27" fillId="2" borderId="42" xfId="0" applyFont="1" applyFill="1" applyBorder="1" applyAlignment="1">
      <alignment horizontal="right" vertical="center" wrapText="1"/>
    </xf>
    <xf numFmtId="0" fontId="33" fillId="2" borderId="25" xfId="0" applyFont="1" applyFill="1" applyBorder="1" applyAlignment="1">
      <alignment horizontal="center" vertical="center" wrapText="1"/>
    </xf>
    <xf numFmtId="0" fontId="0" fillId="2" borderId="0" xfId="0" applyFill="1" applyBorder="1" applyAlignment="1">
      <alignment horizontal="right" vertical="center" wrapText="1" indent="1"/>
    </xf>
    <xf numFmtId="0" fontId="33" fillId="2" borderId="37" xfId="0" applyFont="1" applyFill="1" applyBorder="1" applyAlignment="1">
      <alignment horizontal="right" vertical="center" wrapText="1" indent="1"/>
    </xf>
    <xf numFmtId="0" fontId="33" fillId="2" borderId="0" xfId="0" applyFont="1" applyFill="1" applyBorder="1" applyAlignment="1">
      <alignment horizontal="right" vertical="center" wrapText="1" indent="1"/>
    </xf>
    <xf numFmtId="0" fontId="33" fillId="2" borderId="26" xfId="0" applyFont="1" applyFill="1" applyBorder="1" applyAlignment="1">
      <alignment horizontal="right" vertical="center" wrapText="1" indent="1"/>
    </xf>
    <xf numFmtId="0" fontId="33" fillId="2" borderId="10" xfId="0" applyFont="1" applyFill="1" applyBorder="1" applyAlignment="1">
      <alignment horizontal="right" vertical="center" wrapText="1" indent="1"/>
    </xf>
    <xf numFmtId="164" fontId="29" fillId="8" borderId="114" xfId="0" applyNumberFormat="1" applyFont="1" applyFill="1" applyBorder="1" applyAlignment="1" applyProtection="1">
      <alignment horizontal="center" vertical="center"/>
      <protection locked="0" hidden="1"/>
    </xf>
    <xf numFmtId="164" fontId="29" fillId="8" borderId="0" xfId="0" applyNumberFormat="1" applyFont="1" applyFill="1" applyBorder="1" applyAlignment="1" applyProtection="1">
      <alignment horizontal="center" vertical="center"/>
      <protection locked="0" hidden="1"/>
    </xf>
    <xf numFmtId="164" fontId="29" fillId="8" borderId="15" xfId="0" applyNumberFormat="1" applyFont="1" applyFill="1" applyBorder="1" applyAlignment="1" applyProtection="1">
      <alignment horizontal="center" vertical="center"/>
      <protection locked="0" hidden="1"/>
    </xf>
    <xf numFmtId="164" fontId="29" fillId="8" borderId="111" xfId="0" applyNumberFormat="1" applyFont="1" applyFill="1" applyBorder="1" applyAlignment="1" applyProtection="1">
      <alignment horizontal="center" vertical="center"/>
      <protection locked="0" hidden="1"/>
    </xf>
    <xf numFmtId="164" fontId="29" fillId="8" borderId="10" xfId="0" applyNumberFormat="1" applyFont="1" applyFill="1" applyBorder="1" applyAlignment="1" applyProtection="1">
      <alignment horizontal="center" vertical="center"/>
      <protection locked="0" hidden="1"/>
    </xf>
    <xf numFmtId="164" fontId="29" fillId="8" borderId="16" xfId="0" applyNumberFormat="1" applyFont="1" applyFill="1" applyBorder="1" applyAlignment="1" applyProtection="1">
      <alignment horizontal="center" vertical="center"/>
      <protection locked="0" hidden="1"/>
    </xf>
    <xf numFmtId="0" fontId="27" fillId="2" borderId="37" xfId="0" applyFont="1" applyFill="1" applyBorder="1" applyAlignment="1">
      <alignment horizontal="right" vertical="center" wrapText="1" indent="1"/>
    </xf>
    <xf numFmtId="0" fontId="0" fillId="2" borderId="37" xfId="0" applyFill="1" applyBorder="1" applyAlignment="1">
      <alignment horizontal="right" vertical="center" wrapText="1" indent="1"/>
    </xf>
    <xf numFmtId="0" fontId="0" fillId="0" borderId="15" xfId="0" applyBorder="1" applyAlignment="1">
      <alignment horizontal="center" vertical="center" wrapText="1"/>
    </xf>
    <xf numFmtId="164" fontId="26" fillId="2" borderId="0" xfId="0" applyNumberFormat="1" applyFont="1" applyFill="1" applyBorder="1" applyAlignment="1" applyProtection="1">
      <alignment horizontal="center" vertical="center" wrapText="1"/>
      <protection locked="0" hidden="1"/>
    </xf>
    <xf numFmtId="0" fontId="0" fillId="2" borderId="0" xfId="0" applyFill="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164" fontId="0" fillId="0" borderId="119" xfId="0" applyNumberForma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164" fontId="26" fillId="8" borderId="29" xfId="0" applyNumberFormat="1" applyFont="1" applyFill="1" applyBorder="1" applyAlignment="1" applyProtection="1">
      <alignment horizontal="center" vertical="center" wrapText="1"/>
      <protection locked="0" hidden="1"/>
    </xf>
    <xf numFmtId="0" fontId="0" fillId="0" borderId="0" xfId="0" applyBorder="1" applyAlignment="1">
      <alignment wrapText="1"/>
    </xf>
    <xf numFmtId="0" fontId="0" fillId="0" borderId="15"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164" fontId="26" fillId="8" borderId="33" xfId="0" applyNumberFormat="1" applyFont="1" applyFill="1" applyBorder="1" applyAlignment="1" applyProtection="1">
      <alignment horizontal="center" vertical="center" wrapText="1"/>
      <protection locked="0" hidden="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10" xfId="0" applyBorder="1" applyAlignment="1">
      <alignment wrapText="1"/>
    </xf>
    <xf numFmtId="0" fontId="0" fillId="0" borderId="16" xfId="0" applyBorder="1" applyAlignment="1">
      <alignment wrapText="1"/>
    </xf>
    <xf numFmtId="0" fontId="40" fillId="2" borderId="37" xfId="0" applyFont="1" applyFill="1" applyBorder="1" applyAlignment="1">
      <alignment horizontal="right" vertical="center" wrapText="1" indent="1"/>
    </xf>
    <xf numFmtId="0" fontId="40" fillId="2" borderId="0" xfId="0" applyFont="1" applyFill="1" applyBorder="1" applyAlignment="1">
      <alignment horizontal="right" vertical="center" wrapText="1" indent="1"/>
    </xf>
    <xf numFmtId="0" fontId="20" fillId="2" borderId="37" xfId="0" applyFont="1" applyFill="1" applyBorder="1" applyAlignment="1">
      <alignment horizontal="right" vertical="center" wrapText="1" indent="1"/>
    </xf>
    <xf numFmtId="0" fontId="20" fillId="2" borderId="0" xfId="0" applyFont="1" applyFill="1" applyBorder="1" applyAlignment="1">
      <alignment horizontal="right" vertical="center" wrapText="1" indent="1"/>
    </xf>
    <xf numFmtId="164" fontId="29" fillId="2" borderId="0" xfId="0" applyNumberFormat="1" applyFont="1" applyFill="1" applyBorder="1" applyAlignment="1" applyProtection="1">
      <alignment horizontal="center" vertical="center" wrapText="1"/>
      <protection locked="0" hidden="1"/>
    </xf>
    <xf numFmtId="0" fontId="41" fillId="2" borderId="0" xfId="0" applyFont="1" applyFill="1" applyBorder="1" applyAlignment="1">
      <alignment horizontal="center" vertical="center" wrapText="1"/>
    </xf>
    <xf numFmtId="164" fontId="26" fillId="2" borderId="121" xfId="0" applyNumberFormat="1" applyFont="1" applyFill="1" applyBorder="1" applyAlignment="1" applyProtection="1">
      <alignment horizontal="center" vertical="center" wrapText="1"/>
      <protection locked="0" hidden="1"/>
    </xf>
    <xf numFmtId="0" fontId="0" fillId="2" borderId="122" xfId="0" applyFill="1" applyBorder="1" applyAlignment="1">
      <alignment horizontal="center" vertical="center" wrapText="1"/>
    </xf>
    <xf numFmtId="164" fontId="26" fillId="2" borderId="60" xfId="0" applyNumberFormat="1" applyFont="1" applyFill="1" applyBorder="1" applyAlignment="1" applyProtection="1">
      <alignment horizontal="center" vertical="center" wrapText="1"/>
      <protection locked="0" hidden="1"/>
    </xf>
    <xf numFmtId="0" fontId="0" fillId="2" borderId="61" xfId="0" applyFill="1" applyBorder="1" applyAlignment="1">
      <alignment horizontal="center" vertical="center" wrapText="1"/>
    </xf>
    <xf numFmtId="10" fontId="26" fillId="2" borderId="0" xfId="0" applyNumberFormat="1" applyFont="1" applyFill="1" applyBorder="1" applyAlignment="1" applyProtection="1">
      <alignment horizontal="center" vertical="center" wrapText="1"/>
      <protection locked="0" hidden="1"/>
    </xf>
    <xf numFmtId="10" fontId="0" fillId="2" borderId="0" xfId="0" applyNumberFormat="1" applyFill="1" applyBorder="1" applyAlignment="1">
      <alignment horizontal="center" vertical="center" wrapText="1"/>
    </xf>
    <xf numFmtId="9" fontId="27" fillId="2" borderId="123" xfId="0" applyNumberFormat="1" applyFont="1" applyFill="1" applyBorder="1" applyAlignment="1">
      <alignment horizontal="center" vertical="center" wrapText="1"/>
    </xf>
    <xf numFmtId="0" fontId="0" fillId="0" borderId="124" xfId="0" applyBorder="1" applyAlignment="1">
      <alignment horizontal="center" vertical="center" wrapText="1"/>
    </xf>
    <xf numFmtId="0" fontId="0" fillId="0" borderId="124" xfId="0" applyBorder="1" applyAlignment="1">
      <alignment wrapText="1"/>
    </xf>
    <xf numFmtId="0" fontId="0" fillId="0" borderId="125" xfId="0" applyBorder="1" applyAlignment="1">
      <alignment wrapText="1"/>
    </xf>
    <xf numFmtId="10" fontId="29" fillId="6" borderId="126" xfId="0" applyNumberFormat="1" applyFont="1" applyFill="1" applyBorder="1" applyAlignment="1">
      <alignment horizontal="center" vertical="center" wrapText="1"/>
    </xf>
    <xf numFmtId="0" fontId="0" fillId="0" borderId="64" xfId="0" applyBorder="1" applyAlignment="1">
      <alignment wrapText="1"/>
    </xf>
    <xf numFmtId="0" fontId="0" fillId="0" borderId="127" xfId="0" applyBorder="1" applyAlignment="1">
      <alignment wrapText="1"/>
    </xf>
    <xf numFmtId="0" fontId="0" fillId="0" borderId="9" xfId="0" applyBorder="1" applyAlignment="1">
      <alignment wrapText="1"/>
    </xf>
    <xf numFmtId="0" fontId="0" fillId="0" borderId="14" xfId="0" applyBorder="1" applyAlignment="1">
      <alignment wrapText="1"/>
    </xf>
    <xf numFmtId="0" fontId="18" fillId="2" borderId="37" xfId="0" applyFont="1" applyFill="1" applyBorder="1" applyAlignment="1">
      <alignment horizontal="center" vertical="center" wrapText="1"/>
    </xf>
    <xf numFmtId="0" fontId="18" fillId="2" borderId="0" xfId="0" applyFont="1" applyFill="1" applyBorder="1" applyAlignment="1">
      <alignment horizontal="center" vertical="center" wrapText="1"/>
    </xf>
    <xf numFmtId="9" fontId="27" fillId="2" borderId="128" xfId="0" applyNumberFormat="1" applyFont="1" applyFill="1" applyBorder="1" applyAlignment="1">
      <alignment horizontal="center" vertical="center" wrapText="1"/>
    </xf>
    <xf numFmtId="0" fontId="0" fillId="0" borderId="129" xfId="0" applyBorder="1" applyAlignment="1">
      <alignment horizontal="center" vertical="center" wrapText="1"/>
    </xf>
    <xf numFmtId="0" fontId="0" fillId="0" borderId="129" xfId="0" applyBorder="1" applyAlignment="1">
      <alignment wrapText="1"/>
    </xf>
    <xf numFmtId="0" fontId="0" fillId="0" borderId="130" xfId="0" applyBorder="1" applyAlignment="1">
      <alignment wrapText="1"/>
    </xf>
    <xf numFmtId="0" fontId="30" fillId="2" borderId="17" xfId="0" applyFont="1" applyFill="1" applyBorder="1" applyAlignment="1">
      <alignment horizontal="center" vertical="center" wrapText="1"/>
    </xf>
    <xf numFmtId="164" fontId="26" fillId="8" borderId="131" xfId="0" applyNumberFormat="1" applyFont="1" applyFill="1" applyBorder="1" applyAlignment="1" applyProtection="1">
      <alignment horizontal="center" vertical="center" wrapText="1"/>
      <protection locked="0" hidden="1"/>
    </xf>
    <xf numFmtId="0" fontId="0" fillId="0" borderId="132" xfId="0" applyBorder="1" applyAlignment="1">
      <alignment horizontal="center" vertical="center" wrapText="1"/>
    </xf>
    <xf numFmtId="0" fontId="0" fillId="0" borderId="133" xfId="0" applyBorder="1" applyAlignment="1">
      <alignment horizontal="center" vertical="center" wrapText="1"/>
    </xf>
    <xf numFmtId="164" fontId="26" fillId="8" borderId="121" xfId="0" applyNumberFormat="1" applyFont="1" applyFill="1" applyBorder="1" applyAlignment="1" applyProtection="1">
      <alignment horizontal="center" vertical="center" wrapText="1"/>
      <protection locked="0" hidden="1"/>
    </xf>
    <xf numFmtId="0" fontId="0" fillId="0" borderId="122" xfId="0" applyBorder="1" applyAlignment="1">
      <alignment horizontal="center" vertical="center" wrapText="1"/>
    </xf>
    <xf numFmtId="0" fontId="0" fillId="0" borderId="134" xfId="0" applyBorder="1" applyAlignment="1">
      <alignment horizontal="center" vertical="center" wrapText="1"/>
    </xf>
    <xf numFmtId="0" fontId="27" fillId="2" borderId="85" xfId="0" applyFont="1" applyFill="1" applyBorder="1" applyAlignment="1">
      <alignment horizontal="right" vertical="center" indent="1"/>
    </xf>
    <xf numFmtId="0" fontId="27" fillId="2" borderId="86" xfId="0" applyFont="1" applyFill="1" applyBorder="1" applyAlignment="1">
      <alignment horizontal="right" vertical="center" indent="1"/>
    </xf>
    <xf numFmtId="0" fontId="27" fillId="2" borderId="87" xfId="0" applyFont="1" applyFill="1" applyBorder="1" applyAlignment="1">
      <alignment horizontal="right" vertical="center" indent="1"/>
    </xf>
    <xf numFmtId="164" fontId="26" fillId="2" borderId="135" xfId="0" applyNumberFormat="1" applyFont="1" applyFill="1" applyBorder="1" applyAlignment="1" applyProtection="1">
      <alignment horizontal="center" vertical="center"/>
      <protection locked="0" hidden="1"/>
    </xf>
    <xf numFmtId="164" fontId="26" fillId="2" borderId="86" xfId="0" applyNumberFormat="1" applyFont="1" applyFill="1" applyBorder="1" applyAlignment="1" applyProtection="1">
      <alignment horizontal="center" vertical="center"/>
      <protection locked="0" hidden="1"/>
    </xf>
    <xf numFmtId="164" fontId="26" fillId="2" borderId="88" xfId="0" applyNumberFormat="1" applyFont="1" applyFill="1" applyBorder="1" applyAlignment="1" applyProtection="1">
      <alignment horizontal="center" vertical="center"/>
      <protection locked="0" hidden="1"/>
    </xf>
    <xf numFmtId="164" fontId="26" fillId="8" borderId="136" xfId="0" applyNumberFormat="1" applyFont="1" applyFill="1" applyBorder="1" applyAlignment="1" applyProtection="1">
      <alignment horizontal="center" vertical="center"/>
      <protection locked="0" hidden="1"/>
    </xf>
    <xf numFmtId="164" fontId="26" fillId="8" borderId="137" xfId="0" applyNumberFormat="1" applyFont="1" applyFill="1" applyBorder="1" applyAlignment="1" applyProtection="1">
      <alignment horizontal="center" vertical="center"/>
      <protection locked="0" hidden="1"/>
    </xf>
    <xf numFmtId="164" fontId="26" fillId="8" borderId="138" xfId="0" applyNumberFormat="1" applyFont="1" applyFill="1" applyBorder="1" applyAlignment="1" applyProtection="1">
      <alignment horizontal="center" vertical="center"/>
      <protection locked="0" hidden="1"/>
    </xf>
    <xf numFmtId="0" fontId="0" fillId="0" borderId="115" xfId="0" applyBorder="1" applyAlignment="1">
      <alignment horizontal="right" vertical="center" indent="1"/>
    </xf>
    <xf numFmtId="164" fontId="26" fillId="8" borderId="73" xfId="0" applyNumberFormat="1" applyFont="1" applyFill="1" applyBorder="1" applyAlignment="1" applyProtection="1">
      <alignment horizontal="center" vertical="center"/>
      <protection locked="0" hidden="1"/>
    </xf>
    <xf numFmtId="164" fontId="26" fillId="8" borderId="139" xfId="0" applyNumberFormat="1" applyFont="1" applyFill="1" applyBorder="1" applyAlignment="1" applyProtection="1">
      <alignment horizontal="center" vertical="center"/>
      <protection locked="0" hidden="1"/>
    </xf>
    <xf numFmtId="164" fontId="26" fillId="8" borderId="140" xfId="0" applyNumberFormat="1" applyFont="1" applyFill="1" applyBorder="1" applyAlignment="1" applyProtection="1">
      <alignment horizontal="center" vertical="center"/>
      <protection locked="0" hidden="1"/>
    </xf>
    <xf numFmtId="0" fontId="27" fillId="2" borderId="0" xfId="0" applyFont="1" applyFill="1" applyBorder="1" applyAlignment="1">
      <alignment horizontal="right" vertical="center" indent="1"/>
    </xf>
    <xf numFmtId="0" fontId="27" fillId="2" borderId="115" xfId="0" applyFont="1" applyFill="1" applyBorder="1" applyAlignment="1">
      <alignment horizontal="right" vertical="center" indent="1"/>
    </xf>
    <xf numFmtId="164" fontId="26" fillId="8" borderId="141" xfId="0" applyNumberFormat="1" applyFont="1" applyFill="1" applyBorder="1" applyAlignment="1" applyProtection="1">
      <alignment horizontal="center" vertical="center"/>
      <protection locked="0" hidden="1"/>
    </xf>
    <xf numFmtId="164" fontId="26" fillId="8" borderId="142" xfId="0" applyNumberFormat="1" applyFont="1" applyFill="1" applyBorder="1" applyAlignment="1" applyProtection="1">
      <alignment horizontal="center" vertical="center"/>
      <protection locked="0" hidden="1"/>
    </xf>
    <xf numFmtId="164" fontId="26" fillId="8" borderId="143" xfId="0" applyNumberFormat="1" applyFont="1" applyFill="1" applyBorder="1" applyAlignment="1" applyProtection="1">
      <alignment horizontal="center" vertical="center"/>
      <protection locked="0" hidden="1"/>
    </xf>
    <xf numFmtId="0" fontId="42"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8" fontId="43" fillId="8" borderId="144" xfId="0" applyNumberFormat="1" applyFont="1" applyFill="1" applyBorder="1" applyAlignment="1" applyProtection="1">
      <alignment horizontal="center" vertical="center"/>
      <protection locked="0" hidden="1"/>
    </xf>
    <xf numFmtId="8" fontId="43" fillId="8" borderId="145" xfId="0" applyNumberFormat="1" applyFont="1" applyFill="1" applyBorder="1" applyAlignment="1" applyProtection="1">
      <alignment horizontal="center" vertical="center"/>
      <protection locked="0" hidden="1"/>
    </xf>
    <xf numFmtId="8" fontId="43" fillId="8" borderId="146" xfId="0" applyNumberFormat="1" applyFont="1" applyFill="1" applyBorder="1" applyAlignment="1" applyProtection="1">
      <alignment horizontal="center" vertical="center"/>
      <protection locked="0" hidden="1"/>
    </xf>
    <xf numFmtId="164" fontId="26" fillId="8" borderId="147" xfId="0" applyNumberFormat="1" applyFont="1" applyFill="1" applyBorder="1" applyAlignment="1" applyProtection="1">
      <alignment horizontal="center" vertical="center"/>
      <protection locked="0" hidden="1"/>
    </xf>
    <xf numFmtId="0" fontId="27" fillId="2" borderId="37" xfId="0" applyFont="1" applyFill="1" applyBorder="1" applyAlignment="1" applyProtection="1">
      <alignment horizontal="right" vertical="center" indent="1"/>
      <protection locked="0" hidden="1"/>
    </xf>
    <xf numFmtId="0" fontId="27" fillId="2" borderId="0" xfId="0" applyFont="1" applyFill="1" applyBorder="1" applyAlignment="1" applyProtection="1">
      <alignment horizontal="right" vertical="center" indent="1"/>
      <protection locked="0" hidden="1"/>
    </xf>
    <xf numFmtId="0" fontId="27" fillId="2" borderId="115" xfId="0" applyFont="1" applyFill="1" applyBorder="1" applyAlignment="1" applyProtection="1">
      <alignment horizontal="right" vertical="center" indent="1"/>
      <protection locked="0" hidden="1"/>
    </xf>
    <xf numFmtId="0" fontId="27" fillId="7" borderId="148" xfId="0" applyFont="1" applyFill="1" applyBorder="1" applyAlignment="1" applyProtection="1">
      <alignment horizontal="right" vertical="center" indent="1"/>
      <protection locked="0" hidden="1"/>
    </xf>
    <xf numFmtId="0" fontId="27" fillId="7" borderId="149" xfId="0" applyFont="1" applyFill="1" applyBorder="1" applyAlignment="1" applyProtection="1">
      <alignment horizontal="right" vertical="center" indent="1"/>
      <protection locked="0" hidden="1"/>
    </xf>
    <xf numFmtId="0" fontId="27" fillId="7" borderId="150" xfId="0" applyFont="1" applyFill="1" applyBorder="1" applyAlignment="1" applyProtection="1">
      <alignment horizontal="right" vertical="center" indent="1"/>
      <protection locked="0" hidden="1"/>
    </xf>
    <xf numFmtId="0" fontId="30" fillId="2" borderId="151" xfId="0" applyFont="1" applyFill="1" applyBorder="1" applyAlignment="1">
      <alignment horizontal="center" vertical="center"/>
    </xf>
    <xf numFmtId="0" fontId="30" fillId="2" borderId="152" xfId="0" applyFont="1" applyFill="1" applyBorder="1" applyAlignment="1">
      <alignment horizontal="center" vertical="center"/>
    </xf>
    <xf numFmtId="0" fontId="0" fillId="0" borderId="26" xfId="0" applyBorder="1" applyAlignment="1">
      <alignment wrapText="1"/>
    </xf>
    <xf numFmtId="0" fontId="30" fillId="2" borderId="153" xfId="0" applyFont="1" applyFill="1" applyBorder="1" applyAlignment="1">
      <alignment horizontal="center" vertical="center" wrapText="1"/>
    </xf>
    <xf numFmtId="0" fontId="0" fillId="0" borderId="151" xfId="0" applyBorder="1" applyAlignment="1">
      <alignment horizontal="center" vertical="center" wrapText="1"/>
    </xf>
    <xf numFmtId="0" fontId="0" fillId="0" borderId="151" xfId="0" applyBorder="1" applyAlignment="1">
      <alignment wrapText="1"/>
    </xf>
    <xf numFmtId="0" fontId="0" fillId="0" borderId="152" xfId="0" applyBorder="1" applyAlignment="1">
      <alignment wrapText="1"/>
    </xf>
    <xf numFmtId="9" fontId="27" fillId="2" borderId="154" xfId="0" applyNumberFormat="1" applyFont="1" applyFill="1" applyBorder="1" applyAlignment="1">
      <alignment horizontal="center" vertical="center" wrapText="1"/>
    </xf>
    <xf numFmtId="0" fontId="0" fillId="0" borderId="155" xfId="0" applyBorder="1" applyAlignment="1">
      <alignment horizontal="center" vertical="center" wrapText="1"/>
    </xf>
    <xf numFmtId="0" fontId="0" fillId="0" borderId="155" xfId="0" applyBorder="1" applyAlignment="1">
      <alignment wrapText="1"/>
    </xf>
    <xf numFmtId="0" fontId="0" fillId="0" borderId="156" xfId="0" applyBorder="1" applyAlignment="1">
      <alignment wrapText="1"/>
    </xf>
    <xf numFmtId="164" fontId="26" fillId="2" borderId="131" xfId="0" applyNumberFormat="1" applyFont="1" applyFill="1" applyBorder="1" applyAlignment="1" applyProtection="1">
      <alignment horizontal="center" vertical="center" wrapText="1"/>
      <protection locked="0" hidden="1"/>
    </xf>
    <xf numFmtId="0" fontId="0" fillId="2" borderId="132" xfId="0" applyFill="1" applyBorder="1" applyAlignment="1">
      <alignment horizontal="center" vertical="center" wrapText="1"/>
    </xf>
    <xf numFmtId="0" fontId="18" fillId="2" borderId="157"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158" xfId="0" applyFont="1" applyFill="1" applyBorder="1" applyAlignment="1">
      <alignment horizontal="center" vertical="center"/>
    </xf>
    <xf numFmtId="0" fontId="18" fillId="2" borderId="23" xfId="0" applyFont="1" applyFill="1" applyBorder="1" applyAlignment="1">
      <alignment horizontal="center" vertical="center"/>
    </xf>
    <xf numFmtId="0" fontId="27" fillId="2" borderId="25" xfId="0" applyFont="1" applyFill="1" applyBorder="1" applyAlignment="1">
      <alignment horizontal="right" vertical="center" indent="1"/>
    </xf>
    <xf numFmtId="0" fontId="27" fillId="2" borderId="9" xfId="0" applyFont="1" applyFill="1" applyBorder="1" applyAlignment="1">
      <alignment horizontal="right" vertical="center" indent="1"/>
    </xf>
    <xf numFmtId="164" fontId="30" fillId="2" borderId="151" xfId="0" applyNumberFormat="1" applyFont="1" applyFill="1" applyBorder="1" applyAlignment="1">
      <alignment horizontal="center" vertical="center"/>
    </xf>
    <xf numFmtId="164" fontId="30" fillId="2" borderId="152" xfId="0" applyNumberFormat="1" applyFont="1" applyFill="1" applyBorder="1" applyAlignment="1">
      <alignment horizontal="center" vertical="center"/>
    </xf>
    <xf numFmtId="0" fontId="30" fillId="2" borderId="25" xfId="0" applyFont="1" applyFill="1" applyBorder="1" applyAlignment="1">
      <alignment horizontal="right" vertical="center" indent="1"/>
    </xf>
    <xf numFmtId="0" fontId="30" fillId="2" borderId="9" xfId="0" applyFont="1" applyFill="1" applyBorder="1" applyAlignment="1">
      <alignment horizontal="right" vertical="center" indent="1"/>
    </xf>
    <xf numFmtId="0" fontId="30" fillId="2" borderId="0" xfId="0" applyFont="1" applyFill="1" applyBorder="1" applyAlignment="1">
      <alignment horizontal="right" vertical="center" indent="1"/>
    </xf>
    <xf numFmtId="0" fontId="27" fillId="2" borderId="25" xfId="0" applyFont="1" applyFill="1" applyBorder="1" applyAlignment="1">
      <alignment horizontal="center"/>
    </xf>
    <xf numFmtId="0" fontId="27" fillId="2" borderId="9" xfId="0" applyFont="1" applyFill="1" applyBorder="1" applyAlignment="1">
      <alignment horizontal="center"/>
    </xf>
    <xf numFmtId="0" fontId="26" fillId="7" borderId="121" xfId="0" applyFont="1" applyFill="1" applyBorder="1" applyAlignment="1" applyProtection="1">
      <alignment horizontal="left" vertical="center" indent="1"/>
      <protection locked="0"/>
    </xf>
    <xf numFmtId="0" fontId="26" fillId="7" borderId="122" xfId="0" applyFont="1" applyFill="1" applyBorder="1" applyAlignment="1" applyProtection="1">
      <alignment horizontal="left" vertical="center" indent="1"/>
      <protection locked="0"/>
    </xf>
    <xf numFmtId="0" fontId="26" fillId="7" borderId="134" xfId="0" applyFont="1" applyFill="1" applyBorder="1" applyAlignment="1" applyProtection="1">
      <alignment horizontal="left" vertical="center" indent="1"/>
      <protection locked="0"/>
    </xf>
    <xf numFmtId="0" fontId="27" fillId="2" borderId="102" xfId="0" applyFont="1" applyFill="1" applyBorder="1" applyAlignment="1">
      <alignment horizontal="right" vertical="center" indent="1"/>
    </xf>
    <xf numFmtId="0" fontId="27" fillId="2" borderId="19" xfId="0" applyFont="1" applyFill="1" applyBorder="1" applyAlignment="1">
      <alignment horizontal="right" vertical="center" indent="1"/>
    </xf>
    <xf numFmtId="0" fontId="27" fillId="2" borderId="103" xfId="0" applyFont="1" applyFill="1" applyBorder="1" applyAlignment="1">
      <alignment horizontal="right" vertical="center" indent="1"/>
    </xf>
    <xf numFmtId="0" fontId="26" fillId="7" borderId="159" xfId="0" applyFont="1" applyFill="1" applyBorder="1" applyAlignment="1" applyProtection="1">
      <alignment horizontal="left" vertical="center" indent="1"/>
      <protection locked="0"/>
    </xf>
    <xf numFmtId="0" fontId="44" fillId="7" borderId="160" xfId="0" applyFont="1" applyFill="1" applyBorder="1" applyAlignment="1" applyProtection="1">
      <alignment horizontal="left" vertical="center" indent="1"/>
      <protection locked="0"/>
    </xf>
    <xf numFmtId="0" fontId="44" fillId="7" borderId="39" xfId="0" applyFont="1" applyFill="1" applyBorder="1" applyAlignment="1" applyProtection="1">
      <alignment horizontal="left" vertical="center" indent="1"/>
      <protection locked="0"/>
    </xf>
    <xf numFmtId="0" fontId="44" fillId="7" borderId="161" xfId="0" applyFont="1" applyFill="1" applyBorder="1" applyAlignment="1" applyProtection="1">
      <alignment horizontal="left" vertical="center" indent="1"/>
      <protection locked="0"/>
    </xf>
    <xf numFmtId="0" fontId="27" fillId="2" borderId="26" xfId="0" applyFont="1" applyFill="1" applyBorder="1" applyAlignment="1">
      <alignment horizontal="right" vertical="center" indent="1"/>
    </xf>
    <xf numFmtId="0" fontId="27" fillId="2" borderId="10" xfId="0" applyFont="1" applyFill="1" applyBorder="1" applyAlignment="1">
      <alignment horizontal="right" vertical="center" indent="1"/>
    </xf>
    <xf numFmtId="0" fontId="27" fillId="2" borderId="162" xfId="0" applyFont="1" applyFill="1" applyBorder="1" applyAlignment="1">
      <alignment horizontal="right" vertical="center" indent="1"/>
    </xf>
    <xf numFmtId="165" fontId="44" fillId="7" borderId="13" xfId="0" applyNumberFormat="1" applyFont="1" applyFill="1" applyBorder="1" applyAlignment="1" applyProtection="1">
      <alignment horizontal="left" vertical="center" indent="1"/>
      <protection locked="0"/>
    </xf>
    <xf numFmtId="165" fontId="44" fillId="7" borderId="10" xfId="0" applyNumberFormat="1" applyFont="1" applyFill="1" applyBorder="1" applyAlignment="1" applyProtection="1">
      <alignment horizontal="left" vertical="center" indent="1"/>
      <protection locked="0"/>
    </xf>
    <xf numFmtId="165" fontId="44" fillId="7" borderId="16" xfId="0" applyNumberFormat="1" applyFont="1" applyFill="1" applyBorder="1" applyAlignment="1" applyProtection="1">
      <alignment horizontal="left" vertical="center" indent="1"/>
      <protection locked="0"/>
    </xf>
    <xf numFmtId="0" fontId="27" fillId="2" borderId="12" xfId="0" applyFont="1" applyFill="1" applyBorder="1" applyAlignment="1">
      <alignment horizontal="right" vertical="center" indent="1"/>
    </xf>
    <xf numFmtId="164" fontId="34" fillId="7" borderId="121" xfId="0" applyNumberFormat="1" applyFont="1" applyFill="1" applyBorder="1" applyAlignment="1">
      <alignment horizontal="left" vertical="center" indent="1"/>
    </xf>
    <xf numFmtId="164" fontId="34" fillId="7" borderId="122" xfId="0" applyNumberFormat="1" applyFont="1" applyFill="1" applyBorder="1" applyAlignment="1">
      <alignment horizontal="left" vertical="center" indent="1"/>
    </xf>
    <xf numFmtId="164" fontId="34" fillId="7" borderId="159" xfId="0" applyNumberFormat="1" applyFont="1" applyFill="1" applyBorder="1" applyAlignment="1">
      <alignment horizontal="left" vertical="center" indent="1"/>
    </xf>
    <xf numFmtId="0" fontId="24" fillId="2" borderId="0" xfId="0" applyFont="1" applyFill="1" applyAlignment="1">
      <alignment horizontal="center" vertical="center"/>
    </xf>
    <xf numFmtId="0" fontId="0" fillId="0" borderId="0" xfId="0" applyAlignment="1">
      <alignment horizontal="center" vertical="center"/>
    </xf>
    <xf numFmtId="0" fontId="0" fillId="0" borderId="0" xfId="0" applyAlignment="1"/>
    <xf numFmtId="0" fontId="45" fillId="2" borderId="0" xfId="0" applyFont="1" applyFill="1" applyAlignment="1">
      <alignment horizontal="center" vertical="center"/>
    </xf>
    <xf numFmtId="0" fontId="46" fillId="0" borderId="0" xfId="0" applyFont="1" applyAlignment="1">
      <alignment horizontal="center" vertical="center"/>
    </xf>
    <xf numFmtId="0" fontId="26" fillId="7" borderId="163" xfId="0" applyFont="1" applyFill="1" applyBorder="1" applyAlignment="1" applyProtection="1">
      <alignment horizontal="left" vertical="center" indent="1"/>
      <protection locked="0"/>
    </xf>
    <xf numFmtId="0" fontId="26" fillId="7" borderId="164" xfId="0" applyFont="1" applyFill="1" applyBorder="1" applyAlignment="1" applyProtection="1">
      <alignment horizontal="left" vertical="center" indent="1"/>
      <protection locked="0"/>
    </xf>
    <xf numFmtId="0" fontId="26" fillId="7" borderId="165" xfId="0" applyFont="1" applyFill="1" applyBorder="1" applyAlignment="1" applyProtection="1">
      <alignment horizontal="left" vertical="center" indent="1"/>
      <protection locked="0"/>
    </xf>
    <xf numFmtId="0" fontId="27" fillId="2" borderId="13" xfId="0" applyFont="1" applyFill="1" applyBorder="1" applyAlignment="1">
      <alignment horizontal="right" vertical="center" indent="1"/>
    </xf>
    <xf numFmtId="0" fontId="47" fillId="7" borderId="163" xfId="0" applyFont="1" applyFill="1" applyBorder="1" applyAlignment="1" applyProtection="1">
      <alignment horizontal="left" vertical="center" indent="1"/>
      <protection locked="0"/>
    </xf>
    <xf numFmtId="0" fontId="47" fillId="7" borderId="164" xfId="0" applyFont="1" applyFill="1" applyBorder="1" applyAlignment="1" applyProtection="1">
      <alignment horizontal="left" vertical="center" indent="1"/>
      <protection locked="0"/>
    </xf>
    <xf numFmtId="0" fontId="47" fillId="7" borderId="166" xfId="0" applyFont="1" applyFill="1" applyBorder="1" applyAlignment="1" applyProtection="1">
      <alignment horizontal="left" vertical="center" indent="1"/>
      <protection locked="0"/>
    </xf>
    <xf numFmtId="0" fontId="44" fillId="7" borderId="121" xfId="0" applyFont="1" applyFill="1" applyBorder="1" applyAlignment="1" applyProtection="1">
      <alignment horizontal="left" vertical="center" indent="1"/>
      <protection locked="0"/>
    </xf>
    <xf numFmtId="0" fontId="44" fillId="7" borderId="122" xfId="0" applyFont="1" applyFill="1" applyBorder="1" applyAlignment="1" applyProtection="1">
      <alignment horizontal="left" vertical="center" indent="1"/>
      <protection locked="0"/>
    </xf>
    <xf numFmtId="0" fontId="44" fillId="7" borderId="159" xfId="0" applyFont="1" applyFill="1" applyBorder="1" applyAlignment="1" applyProtection="1">
      <alignment horizontal="left" vertical="center" indent="1"/>
      <protection locked="0"/>
    </xf>
    <xf numFmtId="0" fontId="23" fillId="4" borderId="167" xfId="0" applyFont="1" applyFill="1" applyBorder="1" applyAlignment="1">
      <alignment horizontal="center" vertical="center"/>
    </xf>
    <xf numFmtId="0" fontId="23" fillId="4" borderId="168" xfId="0" applyFont="1" applyFill="1" applyBorder="1" applyAlignment="1">
      <alignment horizontal="center" vertical="center"/>
    </xf>
    <xf numFmtId="0" fontId="23" fillId="4" borderId="169" xfId="0" applyFont="1" applyFill="1" applyBorder="1" applyAlignment="1">
      <alignment horizontal="center" vertical="center"/>
    </xf>
    <xf numFmtId="49" fontId="23" fillId="4" borderId="167" xfId="0" applyNumberFormat="1" applyFont="1" applyFill="1" applyBorder="1" applyAlignment="1">
      <alignment horizontal="center" vertical="center"/>
    </xf>
    <xf numFmtId="49" fontId="23" fillId="4" borderId="170" xfId="0" applyNumberFormat="1" applyFont="1" applyFill="1" applyBorder="1" applyAlignment="1">
      <alignment horizontal="center" vertical="center"/>
    </xf>
    <xf numFmtId="49" fontId="23" fillId="4" borderId="26" xfId="0" applyNumberFormat="1" applyFont="1" applyFill="1" applyBorder="1" applyAlignment="1">
      <alignment horizontal="center" vertical="center"/>
    </xf>
    <xf numFmtId="49" fontId="23" fillId="4" borderId="162" xfId="0" applyNumberFormat="1" applyFont="1" applyFill="1" applyBorder="1" applyAlignment="1">
      <alignment horizontal="center" vertical="center"/>
    </xf>
    <xf numFmtId="0" fontId="18" fillId="2" borderId="171"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16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66" xfId="0" applyFont="1" applyFill="1" applyBorder="1" applyAlignment="1">
      <alignment horizontal="center" vertical="center"/>
    </xf>
    <xf numFmtId="0" fontId="26" fillId="7" borderId="172" xfId="0" applyFont="1" applyFill="1" applyBorder="1" applyAlignment="1" applyProtection="1">
      <alignment horizontal="left" vertical="center" indent="1"/>
      <protection locked="0"/>
    </xf>
    <xf numFmtId="0" fontId="26" fillId="7" borderId="173" xfId="0" applyFont="1" applyFill="1" applyBorder="1" applyAlignment="1" applyProtection="1">
      <alignment horizontal="left" vertical="center" indent="1"/>
      <protection locked="0"/>
    </xf>
    <xf numFmtId="0" fontId="26" fillId="7" borderId="174" xfId="0" applyFont="1" applyFill="1" applyBorder="1" applyAlignment="1" applyProtection="1">
      <alignment horizontal="left" vertical="center" indent="1"/>
      <protection locked="0"/>
    </xf>
    <xf numFmtId="0" fontId="27" fillId="2" borderId="66" xfId="0" applyFont="1" applyFill="1" applyBorder="1" applyAlignment="1">
      <alignment horizontal="right" vertical="center" indent="1"/>
    </xf>
    <xf numFmtId="0" fontId="44" fillId="7" borderId="172" xfId="0" applyFont="1" applyFill="1" applyBorder="1" applyAlignment="1" applyProtection="1">
      <alignment horizontal="left" vertical="center" indent="1"/>
      <protection locked="0"/>
    </xf>
    <xf numFmtId="0" fontId="44" fillId="7" borderId="173" xfId="0" applyFont="1" applyFill="1" applyBorder="1" applyAlignment="1" applyProtection="1">
      <alignment horizontal="left" vertical="center" indent="1"/>
      <protection locked="0"/>
    </xf>
    <xf numFmtId="0" fontId="44" fillId="7" borderId="174" xfId="0" applyFont="1" applyFill="1" applyBorder="1" applyAlignment="1" applyProtection="1">
      <alignment horizontal="left" vertical="center" indent="1"/>
      <protection locked="0"/>
    </xf>
    <xf numFmtId="0" fontId="26" fillId="7" borderId="160" xfId="0" applyFont="1" applyFill="1" applyBorder="1" applyAlignment="1" applyProtection="1">
      <alignment horizontal="left" vertical="center" indent="1"/>
      <protection locked="0"/>
    </xf>
    <xf numFmtId="0" fontId="26" fillId="7" borderId="39" xfId="0" applyFont="1" applyFill="1" applyBorder="1" applyAlignment="1" applyProtection="1">
      <alignment horizontal="left" vertical="center" indent="1"/>
      <protection locked="0"/>
    </xf>
    <xf numFmtId="0" fontId="26" fillId="7" borderId="161" xfId="0" applyFont="1" applyFill="1" applyBorder="1" applyAlignment="1" applyProtection="1">
      <alignment horizontal="left" vertical="center" indent="1"/>
      <protection locked="0"/>
    </xf>
    <xf numFmtId="0" fontId="39" fillId="9" borderId="70" xfId="0" applyFont="1" applyFill="1" applyBorder="1" applyAlignment="1">
      <alignment horizontal="center" vertical="center" wrapText="1"/>
    </xf>
    <xf numFmtId="0" fontId="39" fillId="9" borderId="71" xfId="0" applyFont="1" applyFill="1" applyBorder="1" applyAlignment="1">
      <alignment horizontal="center" vertical="center" wrapText="1"/>
    </xf>
    <xf numFmtId="0" fontId="39" fillId="9" borderId="75" xfId="0" applyFont="1" applyFill="1" applyBorder="1" applyAlignment="1">
      <alignment horizontal="center" vertical="center" wrapText="1"/>
    </xf>
    <xf numFmtId="164" fontId="26" fillId="0" borderId="33" xfId="0" applyNumberFormat="1" applyFont="1" applyFill="1" applyBorder="1" applyAlignment="1" applyProtection="1">
      <alignment horizontal="center" vertical="center" wrapText="1"/>
      <protection locked="0" hidden="1"/>
    </xf>
    <xf numFmtId="0" fontId="0" fillId="0" borderId="34" xfId="0" applyFill="1" applyBorder="1" applyAlignment="1">
      <alignment wrapText="1"/>
    </xf>
    <xf numFmtId="0" fontId="0" fillId="0" borderId="35" xfId="0" applyFill="1" applyBorder="1" applyAlignment="1">
      <alignment wrapText="1"/>
    </xf>
    <xf numFmtId="0" fontId="0" fillId="0" borderId="36" xfId="0" applyFill="1" applyBorder="1" applyAlignment="1">
      <alignment wrapText="1"/>
    </xf>
    <xf numFmtId="0" fontId="0" fillId="0" borderId="10" xfId="0" applyFill="1" applyBorder="1" applyAlignment="1">
      <alignment wrapText="1"/>
    </xf>
    <xf numFmtId="0" fontId="0" fillId="0" borderId="16" xfId="0" applyFill="1" applyBorder="1" applyAlignment="1">
      <alignment wrapText="1"/>
    </xf>
    <xf numFmtId="0" fontId="36" fillId="9" borderId="69" xfId="0" applyFont="1" applyFill="1" applyBorder="1" applyAlignment="1">
      <alignment horizontal="center" vertical="center" wrapText="1"/>
    </xf>
    <xf numFmtId="0" fontId="36" fillId="9" borderId="74" xfId="0" applyFont="1" applyFill="1" applyBorder="1" applyAlignment="1">
      <alignment horizontal="center" vertical="center" wrapText="1"/>
    </xf>
    <xf numFmtId="0" fontId="36" fillId="9" borderId="71" xfId="0" applyFont="1" applyFill="1" applyBorder="1" applyAlignment="1">
      <alignment horizontal="center" vertical="center" wrapText="1"/>
    </xf>
    <xf numFmtId="0" fontId="36" fillId="9" borderId="75" xfId="0" applyFont="1" applyFill="1" applyBorder="1" applyAlignment="1">
      <alignment horizontal="center" vertical="center" wrapText="1"/>
    </xf>
    <xf numFmtId="0" fontId="48" fillId="9" borderId="68" xfId="0" applyFont="1" applyFill="1" applyBorder="1" applyAlignment="1">
      <alignment horizontal="right" vertical="center" wrapText="1"/>
    </xf>
    <xf numFmtId="0" fontId="48" fillId="9" borderId="69" xfId="0" applyFont="1" applyFill="1" applyBorder="1" applyAlignment="1">
      <alignment wrapText="1"/>
    </xf>
    <xf numFmtId="0" fontId="48" fillId="9" borderId="70" xfId="0" applyFont="1" applyFill="1" applyBorder="1" applyAlignment="1">
      <alignment wrapText="1"/>
    </xf>
    <xf numFmtId="0" fontId="48" fillId="9" borderId="71" xfId="0" applyFont="1" applyFill="1" applyBorder="1" applyAlignment="1">
      <alignment wrapText="1"/>
    </xf>
    <xf numFmtId="164" fontId="26" fillId="2" borderId="175" xfId="0" applyNumberFormat="1" applyFont="1" applyFill="1" applyBorder="1" applyAlignment="1" applyProtection="1">
      <alignment horizontal="center" vertical="center"/>
      <protection locked="0" hidden="1"/>
    </xf>
    <xf numFmtId="164" fontId="26" fillId="2" borderId="139" xfId="0" applyNumberFormat="1" applyFont="1" applyFill="1" applyBorder="1" applyAlignment="1" applyProtection="1">
      <alignment horizontal="center" vertical="center"/>
      <protection locked="0" hidden="1"/>
    </xf>
    <xf numFmtId="164" fontId="26" fillId="2" borderId="140" xfId="0" applyNumberFormat="1" applyFont="1" applyFill="1" applyBorder="1" applyAlignment="1" applyProtection="1">
      <alignment horizontal="center" vertical="center"/>
      <protection locked="0" hidden="1"/>
    </xf>
    <xf numFmtId="0" fontId="15" fillId="4" borderId="0" xfId="0" applyFont="1" applyFill="1" applyAlignment="1">
      <alignment horizontal="center" vertical="center"/>
    </xf>
  </cellXfs>
  <cellStyles count="3">
    <cellStyle name="Hyperlink" xfId="1" builtinId="8"/>
    <cellStyle name="Normal" xfId="0" builtinId="0"/>
    <cellStyle name="Total" xfId="2" builtinId="25"/>
  </cellStyles>
  <dxfs count="20">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theme="6" tint="0.59996337778862885"/>
        </patternFill>
      </fill>
    </dxf>
    <dxf>
      <font>
        <color rgb="FFFF0000"/>
      </font>
      <fill>
        <patternFill>
          <bgColor theme="5" tint="0.79998168889431442"/>
        </patternFill>
      </fill>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theme="6" tint="0.59996337778862885"/>
        </patternFill>
      </fill>
    </dxf>
    <dxf>
      <font>
        <color rgb="FFFF0000"/>
      </font>
      <fill>
        <patternFill>
          <bgColor theme="5" tint="0.79998168889431442"/>
        </patternFill>
      </fill>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ttom style="thin">
          <color theme="0" tint="-0.2499465926084170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sheet'!$B$20:$B$24</c:f>
              <c:strCache>
                <c:ptCount val="5"/>
                <c:pt idx="0">
                  <c:v>Purchase</c:v>
                </c:pt>
                <c:pt idx="1">
                  <c:v>Operating</c:v>
                </c:pt>
                <c:pt idx="2">
                  <c:v>Financing</c:v>
                </c:pt>
                <c:pt idx="3">
                  <c:v>Selling</c:v>
                </c:pt>
                <c:pt idx="4">
                  <c:v>Renovations</c:v>
                </c:pt>
              </c:strCache>
            </c:strRef>
          </c:cat>
          <c:val>
            <c:numRef>
              <c:f>'Data sheet'!$F$20:$F$24</c:f>
              <c:numCache>
                <c:formatCode>0.00%</c:formatCode>
                <c:ptCount val="5"/>
                <c:pt idx="0">
                  <c:v>2.6097178683385579E-2</c:v>
                </c:pt>
                <c:pt idx="1">
                  <c:v>3.0564263322884012E-2</c:v>
                </c:pt>
                <c:pt idx="2">
                  <c:v>0.36308777429467082</c:v>
                </c:pt>
                <c:pt idx="3">
                  <c:v>0.22758620689655171</c:v>
                </c:pt>
                <c:pt idx="4">
                  <c:v>0.35266457680250779</c:v>
                </c:pt>
              </c:numCache>
            </c:numRef>
          </c:val>
          <c:extLst>
            <c:ext xmlns:c16="http://schemas.microsoft.com/office/drawing/2014/chart" uri="{C3380CC4-5D6E-409C-BE32-E72D297353CC}">
              <c16:uniqueId val="{00000000-B50E-4017-A332-DD8525DBC52D}"/>
            </c:ext>
          </c:extLst>
        </c:ser>
        <c:dLbls>
          <c:showLegendKey val="0"/>
          <c:showVal val="0"/>
          <c:showCatName val="0"/>
          <c:showSerName val="0"/>
          <c:showPercent val="0"/>
          <c:showBubbleSize val="0"/>
        </c:dLbls>
        <c:gapWidth val="150"/>
        <c:axId val="765696304"/>
        <c:axId val="1"/>
      </c:barChart>
      <c:catAx>
        <c:axId val="76569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76569630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tx>
            <c:strRef>
              <c:f>'Data sheet'!$B$30:$B$34</c:f>
              <c:strCache>
                <c:ptCount val="5"/>
                <c:pt idx="0">
                  <c:v>Purchase</c:v>
                </c:pt>
                <c:pt idx="1">
                  <c:v>Operating</c:v>
                </c:pt>
                <c:pt idx="2">
                  <c:v>Financing</c:v>
                </c:pt>
                <c:pt idx="3">
                  <c:v>Selling</c:v>
                </c:pt>
                <c:pt idx="4">
                  <c:v>Renovations</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sheet'!$B$30:$B$34</c:f>
              <c:strCache>
                <c:ptCount val="5"/>
                <c:pt idx="0">
                  <c:v>Purchase</c:v>
                </c:pt>
                <c:pt idx="1">
                  <c:v>Operating</c:v>
                </c:pt>
                <c:pt idx="2">
                  <c:v>Financing</c:v>
                </c:pt>
                <c:pt idx="3">
                  <c:v>Selling</c:v>
                </c:pt>
                <c:pt idx="4">
                  <c:v>Renovations</c:v>
                </c:pt>
              </c:strCache>
            </c:strRef>
          </c:cat>
          <c:val>
            <c:numRef>
              <c:f>'Data sheet'!$F$30:$F$34</c:f>
              <c:numCache>
                <c:formatCode>0.00%</c:formatCode>
                <c:ptCount val="5"/>
                <c:pt idx="0">
                  <c:v>2.6010574038249957E-2</c:v>
                </c:pt>
                <c:pt idx="1">
                  <c:v>2.8998275110211101E-2</c:v>
                </c:pt>
                <c:pt idx="2">
                  <c:v>0.36666595511819755</c:v>
                </c:pt>
                <c:pt idx="3">
                  <c:v>0.22683095197320682</c:v>
                </c:pt>
                <c:pt idx="4">
                  <c:v>0.35149424376013455</c:v>
                </c:pt>
              </c:numCache>
            </c:numRef>
          </c:val>
          <c:extLst>
            <c:ext xmlns:c16="http://schemas.microsoft.com/office/drawing/2014/chart" uri="{C3380CC4-5D6E-409C-BE32-E72D297353CC}">
              <c16:uniqueId val="{00000000-7401-4587-969D-D8D0C8A52BA9}"/>
            </c:ext>
          </c:extLst>
        </c:ser>
        <c:dLbls>
          <c:showLegendKey val="0"/>
          <c:showVal val="0"/>
          <c:showCatName val="0"/>
          <c:showSerName val="0"/>
          <c:showPercent val="0"/>
          <c:showBubbleSize val="0"/>
        </c:dLbls>
        <c:gapWidth val="150"/>
        <c:axId val="379574048"/>
        <c:axId val="1"/>
      </c:barChart>
      <c:catAx>
        <c:axId val="379574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379574048"/>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21</xdr:col>
      <xdr:colOff>390525</xdr:colOff>
      <xdr:row>14</xdr:row>
      <xdr:rowOff>188996</xdr:rowOff>
    </xdr:to>
    <xdr:pic>
      <xdr:nvPicPr>
        <xdr:cNvPr id="5" name="Picture 4">
          <a:extLst>
            <a:ext uri="{FF2B5EF4-FFF2-40B4-BE49-F238E27FC236}">
              <a16:creationId xmlns:a16="http://schemas.microsoft.com/office/drawing/2014/main" id="{7B901DE5-E8F9-4281-A7C0-5A0CAACF7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0" y="1724025"/>
          <a:ext cx="10058400" cy="2294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51</xdr:row>
      <xdr:rowOff>9525</xdr:rowOff>
    </xdr:from>
    <xdr:to>
      <xdr:col>33</xdr:col>
      <xdr:colOff>180975</xdr:colOff>
      <xdr:row>62</xdr:row>
      <xdr:rowOff>152400</xdr:rowOff>
    </xdr:to>
    <xdr:graphicFrame macro="">
      <xdr:nvGraphicFramePr>
        <xdr:cNvPr id="3324" name="Chart 3">
          <a:extLst>
            <a:ext uri="{FF2B5EF4-FFF2-40B4-BE49-F238E27FC236}">
              <a16:creationId xmlns:a16="http://schemas.microsoft.com/office/drawing/2014/main" id="{EB951309-8BF0-498D-A0F6-3166120A2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51</xdr:row>
      <xdr:rowOff>19050</xdr:rowOff>
    </xdr:from>
    <xdr:to>
      <xdr:col>33</xdr:col>
      <xdr:colOff>180975</xdr:colOff>
      <xdr:row>62</xdr:row>
      <xdr:rowOff>152400</xdr:rowOff>
    </xdr:to>
    <xdr:graphicFrame macro="">
      <xdr:nvGraphicFramePr>
        <xdr:cNvPr id="4146" name="Chart 2">
          <a:extLst>
            <a:ext uri="{FF2B5EF4-FFF2-40B4-BE49-F238E27FC236}">
              <a16:creationId xmlns:a16="http://schemas.microsoft.com/office/drawing/2014/main" id="{3F5BE29A-03B3-46BE-83FA-1C6C41CF7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AppData/Local/Microsoft/Windows/Temporary%20Internet%20Files/Content.Outlook/4FBH84IG/MASTER%20Copy%20of%20CHMIC%20Flip%20Analyzer%20010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ip Analyzer"/>
      <sheetName val="Rental Analysis"/>
      <sheetName val="Renovations (2)"/>
      <sheetName val="Property Comparison"/>
      <sheetName val="Budget (Temp)"/>
      <sheetName val="Data"/>
      <sheetName val="Estimate sheet"/>
      <sheetName val="Renovations"/>
      <sheetName val="Flip Analyzer-Sale Price Focus"/>
      <sheetName val="Flip Analyzer - Profit Focused"/>
    </sheetNames>
    <sheetDataSet>
      <sheetData sheetId="0"/>
      <sheetData sheetId="1"/>
      <sheetData sheetId="2"/>
      <sheetData sheetId="3"/>
      <sheetData sheetId="4"/>
      <sheetData sheetId="5"/>
      <sheetData sheetId="6">
        <row r="3">
          <cell r="B3" t="str">
            <v>Bungalow</v>
          </cell>
        </row>
        <row r="4">
          <cell r="B4" t="str">
            <v>Two-story</v>
          </cell>
        </row>
        <row r="5">
          <cell r="B5" t="str">
            <v>3-Level Split</v>
          </cell>
        </row>
        <row r="6">
          <cell r="B6" t="str">
            <v>4-Level Split</v>
          </cell>
        </row>
        <row r="7">
          <cell r="B7" t="str">
            <v>Apartment Condo</v>
          </cell>
        </row>
        <row r="8">
          <cell r="B8" t="str">
            <v>Apartment Building</v>
          </cell>
        </row>
        <row r="9">
          <cell r="B9" t="str">
            <v>Acerage</v>
          </cell>
        </row>
        <row r="10">
          <cell r="B10" t="str">
            <v>Farm</v>
          </cell>
        </row>
        <row r="11">
          <cell r="B11" t="str">
            <v>Serviced Land</v>
          </cell>
        </row>
        <row r="12">
          <cell r="B12" t="str">
            <v>Raw Land</v>
          </cell>
        </row>
        <row r="13">
          <cell r="B13" t="str">
            <v>Commercial Condo</v>
          </cell>
        </row>
        <row r="14">
          <cell r="B14" t="str">
            <v>Commercial Building</v>
          </cell>
        </row>
        <row r="15">
          <cell r="B15" t="str">
            <v>Warehouse</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ydengland.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S27"/>
  <sheetViews>
    <sheetView topLeftCell="A10" zoomScale="70" zoomScaleNormal="70" workbookViewId="0">
      <selection activeCell="Z7" sqref="Z7"/>
    </sheetView>
  </sheetViews>
  <sheetFormatPr defaultColWidth="8.85546875" defaultRowHeight="15" x14ac:dyDescent="0.25"/>
  <cols>
    <col min="1" max="12" width="8.85546875" style="4"/>
    <col min="13" max="13" width="12.140625" style="4" customWidth="1"/>
    <col min="14" max="16384" width="8.85546875" style="4"/>
  </cols>
  <sheetData>
    <row r="6" spans="6:6" ht="60.75" x14ac:dyDescent="0.85">
      <c r="F6" s="42"/>
    </row>
    <row r="7" spans="6:6" ht="60.75" x14ac:dyDescent="0.85">
      <c r="F7" s="42"/>
    </row>
    <row r="18" spans="2:19" ht="33.75" x14ac:dyDescent="0.5">
      <c r="F18" s="43" t="s">
        <v>147</v>
      </c>
    </row>
    <row r="19" spans="2:19" ht="33.75" x14ac:dyDescent="0.5">
      <c r="F19" s="43" t="s">
        <v>148</v>
      </c>
    </row>
    <row r="22" spans="2:19" x14ac:dyDescent="0.25">
      <c r="F22" s="4" t="s">
        <v>180</v>
      </c>
    </row>
    <row r="23" spans="2:19" x14ac:dyDescent="0.25">
      <c r="F23" s="4" t="s">
        <v>181</v>
      </c>
    </row>
    <row r="24" spans="2:19" x14ac:dyDescent="0.25">
      <c r="N24" s="44" t="s">
        <v>182</v>
      </c>
    </row>
    <row r="27" spans="2:19" x14ac:dyDescent="0.25">
      <c r="B27" s="1"/>
      <c r="C27" s="1"/>
      <c r="D27" s="1"/>
      <c r="E27" s="1"/>
      <c r="F27" s="1"/>
      <c r="G27" s="1"/>
      <c r="H27" s="1"/>
      <c r="I27" s="1"/>
      <c r="J27" s="1"/>
      <c r="K27" s="40"/>
      <c r="L27" s="40"/>
      <c r="M27" s="1"/>
      <c r="N27" s="1"/>
      <c r="O27" s="1"/>
      <c r="P27" s="1"/>
      <c r="Q27" s="1"/>
      <c r="R27" s="1"/>
      <c r="S27" s="41" t="s">
        <v>177</v>
      </c>
    </row>
  </sheetData>
  <hyperlinks>
    <hyperlink ref="N24" r:id="rId1" xr:uid="{00000000-0004-0000-0000-000000000000}"/>
  </hyperlinks>
  <pageMargins left="0.7" right="0.7" top="0.75" bottom="0.75" header="0.3" footer="0.3"/>
  <pageSetup scale="7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S130"/>
  <sheetViews>
    <sheetView workbookViewId="0">
      <selection activeCell="AQ58" sqref="AQ58"/>
    </sheetView>
  </sheetViews>
  <sheetFormatPr defaultRowHeight="15" x14ac:dyDescent="0.25"/>
  <cols>
    <col min="1" max="1" width="6.7109375" style="4" customWidth="1"/>
    <col min="2" max="2" width="2.7109375" style="58" customWidth="1"/>
    <col min="3" max="18" width="2.7109375" style="4" customWidth="1"/>
    <col min="19" max="41" width="3.42578125" style="4" customWidth="1"/>
    <col min="42" max="16384" width="9.140625" style="4"/>
  </cols>
  <sheetData>
    <row r="2" spans="2:71" s="1" customFormat="1" ht="15" customHeight="1" x14ac:dyDescent="0.25">
      <c r="B2" s="85" t="s">
        <v>5</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X2" s="97"/>
      <c r="AY2" s="97"/>
      <c r="AZ2" s="97"/>
      <c r="BA2" s="97"/>
      <c r="BB2" s="97"/>
    </row>
    <row r="3" spans="2:71" s="2" customFormat="1" ht="26.45" customHeight="1" thickBot="1" x14ac:dyDescent="0.3">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BF3" s="3"/>
      <c r="BG3" s="3"/>
      <c r="BH3" s="3"/>
      <c r="BI3" s="3"/>
      <c r="BJ3" s="3"/>
      <c r="BK3" s="3"/>
      <c r="BL3" s="3"/>
      <c r="BM3" s="3"/>
      <c r="BN3" s="3"/>
      <c r="BO3" s="3"/>
      <c r="BP3" s="3"/>
      <c r="BQ3" s="3"/>
      <c r="BR3" s="3"/>
      <c r="BS3" s="3"/>
    </row>
    <row r="4" spans="2:71" ht="15.75" thickBot="1" x14ac:dyDescent="0.3"/>
    <row r="5" spans="2:71" x14ac:dyDescent="0.25">
      <c r="B5" s="88" t="s">
        <v>134</v>
      </c>
      <c r="C5" s="89"/>
      <c r="D5" s="89"/>
      <c r="E5" s="89"/>
      <c r="F5" s="89"/>
      <c r="G5" s="89"/>
      <c r="H5" s="89"/>
      <c r="I5" s="89"/>
      <c r="J5" s="89"/>
      <c r="K5" s="89"/>
      <c r="L5" s="89"/>
      <c r="M5" s="89"/>
      <c r="N5" s="89"/>
      <c r="O5" s="89"/>
      <c r="P5" s="89"/>
      <c r="Q5" s="89"/>
      <c r="R5" s="90"/>
    </row>
    <row r="6" spans="2:71" ht="15.75" thickBot="1" x14ac:dyDescent="0.3">
      <c r="B6" s="91"/>
      <c r="C6" s="92"/>
      <c r="D6" s="92"/>
      <c r="E6" s="92"/>
      <c r="F6" s="92"/>
      <c r="G6" s="92"/>
      <c r="H6" s="92"/>
      <c r="I6" s="92"/>
      <c r="J6" s="92"/>
      <c r="K6" s="92"/>
      <c r="L6" s="92"/>
      <c r="M6" s="92"/>
      <c r="N6" s="92"/>
      <c r="O6" s="92"/>
      <c r="P6" s="92"/>
      <c r="Q6" s="92"/>
      <c r="R6" s="93"/>
    </row>
    <row r="7" spans="2:71" x14ac:dyDescent="0.25">
      <c r="B7" s="94" t="s">
        <v>135</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row>
    <row r="8" spans="2:71" ht="15" customHeight="1" x14ac:dyDescent="0.25">
      <c r="B8" s="94" t="s">
        <v>136</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row>
    <row r="9" spans="2:71" ht="15" customHeight="1" x14ac:dyDescent="0.25">
      <c r="C9" s="57"/>
      <c r="D9" s="57"/>
      <c r="E9" s="57"/>
      <c r="F9" s="57"/>
      <c r="G9" s="57"/>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2:71" ht="15" customHeight="1" x14ac:dyDescent="0.25">
      <c r="B10" s="54">
        <v>1</v>
      </c>
      <c r="C10" s="96" t="s">
        <v>137</v>
      </c>
      <c r="D10" s="95"/>
      <c r="E10" s="95"/>
      <c r="F10" s="95"/>
      <c r="G10" s="77" t="s">
        <v>171</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row>
    <row r="11" spans="2:71" ht="15" customHeight="1" x14ac:dyDescent="0.25">
      <c r="B11" s="84"/>
      <c r="C11" s="84"/>
      <c r="D11" s="84"/>
      <c r="E11" s="84"/>
      <c r="F11" s="84"/>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row>
    <row r="12" spans="2:71" ht="15" customHeight="1" x14ac:dyDescent="0.25">
      <c r="B12" s="54"/>
      <c r="C12" s="54"/>
      <c r="D12" s="54"/>
      <c r="E12" s="54"/>
      <c r="F12" s="54"/>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row>
    <row r="13" spans="2:71" ht="15" customHeight="1" x14ac:dyDescent="0.25">
      <c r="B13" s="54">
        <v>2</v>
      </c>
      <c r="C13" s="71" t="s">
        <v>138</v>
      </c>
      <c r="D13" s="71"/>
      <c r="E13" s="71"/>
      <c r="F13" s="71"/>
      <c r="G13" s="71"/>
      <c r="H13" s="71"/>
      <c r="I13" s="59" t="s">
        <v>172</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row>
    <row r="14" spans="2:71" ht="15.75" thickBot="1" x14ac:dyDescent="0.3"/>
    <row r="15" spans="2:71" x14ac:dyDescent="0.25">
      <c r="B15" s="88" t="s">
        <v>6</v>
      </c>
      <c r="C15" s="89"/>
      <c r="D15" s="89"/>
      <c r="E15" s="89"/>
      <c r="F15" s="89"/>
      <c r="G15" s="89"/>
      <c r="H15" s="89"/>
      <c r="I15" s="89"/>
      <c r="J15" s="89"/>
      <c r="K15" s="89"/>
      <c r="L15" s="89"/>
      <c r="M15" s="89"/>
      <c r="N15" s="89"/>
      <c r="O15" s="89"/>
      <c r="P15" s="89"/>
      <c r="Q15" s="89"/>
      <c r="R15" s="90"/>
    </row>
    <row r="16" spans="2:71" ht="15.75" thickBot="1" x14ac:dyDescent="0.3">
      <c r="B16" s="91"/>
      <c r="C16" s="92"/>
      <c r="D16" s="92"/>
      <c r="E16" s="92"/>
      <c r="F16" s="92"/>
      <c r="G16" s="92"/>
      <c r="H16" s="92"/>
      <c r="I16" s="92"/>
      <c r="J16" s="92"/>
      <c r="K16" s="92"/>
      <c r="L16" s="92"/>
      <c r="M16" s="92"/>
      <c r="N16" s="92"/>
      <c r="O16" s="92"/>
      <c r="P16" s="92"/>
      <c r="Q16" s="92"/>
      <c r="R16" s="93"/>
    </row>
    <row r="17" spans="2:41" x14ac:dyDescent="0.25">
      <c r="B17" s="77" t="s">
        <v>159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row>
    <row r="18" spans="2:41" x14ac:dyDescent="0.25">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row>
    <row r="19" spans="2:41" ht="15.75" thickBot="1" x14ac:dyDescent="0.3"/>
    <row r="20" spans="2:41" x14ac:dyDescent="0.25">
      <c r="B20" s="60" t="s">
        <v>7</v>
      </c>
      <c r="C20" s="61"/>
      <c r="D20" s="64" t="s">
        <v>8</v>
      </c>
      <c r="E20" s="65"/>
      <c r="F20" s="65"/>
      <c r="G20" s="65"/>
      <c r="H20" s="65"/>
      <c r="I20" s="65"/>
      <c r="J20" s="65"/>
      <c r="K20" s="65"/>
      <c r="L20" s="65"/>
      <c r="M20" s="65"/>
      <c r="N20" s="65"/>
      <c r="O20" s="65"/>
      <c r="P20" s="65"/>
      <c r="Q20" s="65"/>
      <c r="R20" s="66"/>
    </row>
    <row r="21" spans="2:41" ht="15.75" thickBot="1" x14ac:dyDescent="0.3">
      <c r="B21" s="62"/>
      <c r="C21" s="63"/>
      <c r="D21" s="67"/>
      <c r="E21" s="68"/>
      <c r="F21" s="68"/>
      <c r="G21" s="68"/>
      <c r="H21" s="68"/>
      <c r="I21" s="68"/>
      <c r="J21" s="68"/>
      <c r="K21" s="68"/>
      <c r="L21" s="68"/>
      <c r="M21" s="68"/>
      <c r="N21" s="68"/>
      <c r="O21" s="68"/>
      <c r="P21" s="68"/>
      <c r="Q21" s="68"/>
      <c r="R21" s="69"/>
    </row>
    <row r="22" spans="2:41" x14ac:dyDescent="0.25">
      <c r="B22" s="87" t="s">
        <v>173</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row>
    <row r="23" spans="2:41" ht="15.75" thickBot="1" x14ac:dyDescent="0.3"/>
    <row r="24" spans="2:41" x14ac:dyDescent="0.25">
      <c r="B24" s="60" t="s">
        <v>9</v>
      </c>
      <c r="C24" s="61"/>
      <c r="D24" s="64" t="s">
        <v>10</v>
      </c>
      <c r="E24" s="65"/>
      <c r="F24" s="65"/>
      <c r="G24" s="65"/>
      <c r="H24" s="65"/>
      <c r="I24" s="65"/>
      <c r="J24" s="65"/>
      <c r="K24" s="65"/>
      <c r="L24" s="65"/>
      <c r="M24" s="65"/>
      <c r="N24" s="65"/>
      <c r="O24" s="65"/>
      <c r="P24" s="65"/>
      <c r="Q24" s="65"/>
      <c r="R24" s="66"/>
    </row>
    <row r="25" spans="2:41" ht="15.75" thickBot="1" x14ac:dyDescent="0.3">
      <c r="B25" s="62"/>
      <c r="C25" s="63"/>
      <c r="D25" s="67"/>
      <c r="E25" s="68"/>
      <c r="F25" s="68"/>
      <c r="G25" s="68"/>
      <c r="H25" s="68"/>
      <c r="I25" s="68"/>
      <c r="J25" s="68"/>
      <c r="K25" s="68"/>
      <c r="L25" s="68"/>
      <c r="M25" s="68"/>
      <c r="N25" s="68"/>
      <c r="O25" s="68"/>
      <c r="P25" s="68"/>
      <c r="Q25" s="68"/>
      <c r="R25" s="69"/>
    </row>
    <row r="26" spans="2:41" x14ac:dyDescent="0.25">
      <c r="B26" s="77" t="s">
        <v>183</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2:41" x14ac:dyDescent="0.25">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row>
    <row r="28" spans="2:41" x14ac:dyDescent="0.25">
      <c r="B28" s="77" t="s">
        <v>186</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row>
    <row r="29" spans="2:41" x14ac:dyDescent="0.25">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row>
    <row r="30" spans="2:41" ht="15.75" thickBot="1" x14ac:dyDescent="0.3"/>
    <row r="31" spans="2:41" x14ac:dyDescent="0.25">
      <c r="B31" s="60" t="s">
        <v>11</v>
      </c>
      <c r="C31" s="61"/>
      <c r="D31" s="64" t="s">
        <v>14</v>
      </c>
      <c r="E31" s="65"/>
      <c r="F31" s="65"/>
      <c r="G31" s="65"/>
      <c r="H31" s="65"/>
      <c r="I31" s="65"/>
      <c r="J31" s="65"/>
      <c r="K31" s="65"/>
      <c r="L31" s="65"/>
      <c r="M31" s="65"/>
      <c r="N31" s="65"/>
      <c r="O31" s="65"/>
      <c r="P31" s="65"/>
      <c r="Q31" s="65"/>
      <c r="R31" s="66"/>
    </row>
    <row r="32" spans="2:41" ht="15.75" thickBot="1" x14ac:dyDescent="0.3">
      <c r="B32" s="62"/>
      <c r="C32" s="63"/>
      <c r="D32" s="67"/>
      <c r="E32" s="68"/>
      <c r="F32" s="68"/>
      <c r="G32" s="68"/>
      <c r="H32" s="68"/>
      <c r="I32" s="68"/>
      <c r="J32" s="68"/>
      <c r="K32" s="68"/>
      <c r="L32" s="68"/>
      <c r="M32" s="68"/>
      <c r="N32" s="68"/>
      <c r="O32" s="68"/>
      <c r="P32" s="68"/>
      <c r="Q32" s="68"/>
      <c r="R32" s="69"/>
    </row>
    <row r="33" spans="2:45" x14ac:dyDescent="0.25">
      <c r="B33" s="77" t="s">
        <v>160</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row>
    <row r="34" spans="2:45" x14ac:dyDescent="0.25">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2:45" ht="15" customHeight="1" x14ac:dyDescent="0.25">
      <c r="B35" s="77" t="s">
        <v>184</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row>
    <row r="36" spans="2:45" ht="16.5" customHeight="1" x14ac:dyDescent="0.25">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2:45" ht="15.75" customHeight="1" x14ac:dyDescent="0.25">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row>
    <row r="38" spans="2:45" ht="16.5" customHeight="1" x14ac:dyDescent="0.2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row>
    <row r="39" spans="2:45" ht="16.5" customHeight="1" x14ac:dyDescent="0.25">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row>
    <row r="40" spans="2:45" ht="15.75" thickBot="1" x14ac:dyDescent="0.3"/>
    <row r="41" spans="2:45" x14ac:dyDescent="0.25">
      <c r="B41" s="60" t="s">
        <v>13</v>
      </c>
      <c r="C41" s="61"/>
      <c r="D41" s="64" t="s">
        <v>12</v>
      </c>
      <c r="E41" s="65"/>
      <c r="F41" s="65"/>
      <c r="G41" s="65"/>
      <c r="H41" s="65"/>
      <c r="I41" s="65"/>
      <c r="J41" s="65"/>
      <c r="K41" s="65"/>
      <c r="L41" s="65"/>
      <c r="M41" s="65"/>
      <c r="N41" s="65"/>
      <c r="O41" s="65"/>
      <c r="P41" s="65"/>
      <c r="Q41" s="65"/>
      <c r="R41" s="66"/>
    </row>
    <row r="42" spans="2:45" ht="15.75" thickBot="1" x14ac:dyDescent="0.3">
      <c r="B42" s="62"/>
      <c r="C42" s="63"/>
      <c r="D42" s="67"/>
      <c r="E42" s="68"/>
      <c r="F42" s="68"/>
      <c r="G42" s="68"/>
      <c r="H42" s="68"/>
      <c r="I42" s="68"/>
      <c r="J42" s="68"/>
      <c r="K42" s="68"/>
      <c r="L42" s="68"/>
      <c r="M42" s="68"/>
      <c r="N42" s="68"/>
      <c r="O42" s="68"/>
      <c r="P42" s="68"/>
      <c r="Q42" s="68"/>
      <c r="R42" s="69"/>
    </row>
    <row r="43" spans="2:45" ht="15" customHeight="1" x14ac:dyDescent="0.25">
      <c r="B43" s="59" t="s">
        <v>174</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2:45" x14ac:dyDescent="0.2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S44" s="51"/>
    </row>
    <row r="45" spans="2:45" x14ac:dyDescent="0.2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row>
    <row r="46" spans="2:45" ht="15.75" thickBot="1" x14ac:dyDescent="0.3"/>
    <row r="47" spans="2:45" x14ac:dyDescent="0.25">
      <c r="B47" s="60" t="s">
        <v>15</v>
      </c>
      <c r="C47" s="61"/>
      <c r="D47" s="64" t="s">
        <v>17</v>
      </c>
      <c r="E47" s="65"/>
      <c r="F47" s="65"/>
      <c r="G47" s="65"/>
      <c r="H47" s="65"/>
      <c r="I47" s="65"/>
      <c r="J47" s="65"/>
      <c r="K47" s="65"/>
      <c r="L47" s="65"/>
      <c r="M47" s="65"/>
      <c r="N47" s="65"/>
      <c r="O47" s="65"/>
      <c r="P47" s="65"/>
      <c r="Q47" s="65"/>
      <c r="R47" s="66"/>
    </row>
    <row r="48" spans="2:45" ht="15.75" thickBot="1" x14ac:dyDescent="0.3">
      <c r="B48" s="62"/>
      <c r="C48" s="63"/>
      <c r="D48" s="67"/>
      <c r="E48" s="68"/>
      <c r="F48" s="68"/>
      <c r="G48" s="68"/>
      <c r="H48" s="68"/>
      <c r="I48" s="68"/>
      <c r="J48" s="68"/>
      <c r="K48" s="68"/>
      <c r="L48" s="68"/>
      <c r="M48" s="68"/>
      <c r="N48" s="68"/>
      <c r="O48" s="68"/>
      <c r="P48" s="68"/>
      <c r="Q48" s="68"/>
      <c r="R48" s="69"/>
    </row>
    <row r="49" spans="2:41" ht="14.45" customHeight="1" x14ac:dyDescent="0.25">
      <c r="B49" s="59" t="s">
        <v>162</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row>
    <row r="50" spans="2:41" x14ac:dyDescent="0.25">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row>
    <row r="51" spans="2:41" x14ac:dyDescent="0.2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2:41" x14ac:dyDescent="0.25">
      <c r="B52" s="59" t="s">
        <v>185</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pans="2:41" x14ac:dyDescent="0.2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2:41" x14ac:dyDescent="0.2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pans="2:41" x14ac:dyDescent="0.2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2:41" x14ac:dyDescent="0.25">
      <c r="B56" s="77" t="s">
        <v>163</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row>
    <row r="57" spans="2:41" x14ac:dyDescent="0.2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row>
    <row r="58" spans="2:41" x14ac:dyDescent="0.2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2:41" x14ac:dyDescent="0.25">
      <c r="B59" s="77" t="s">
        <v>187</v>
      </c>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row>
    <row r="60" spans="2:41" x14ac:dyDescent="0.2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row>
    <row r="61" spans="2:41" ht="15.75" thickBot="1" x14ac:dyDescent="0.3"/>
    <row r="62" spans="2:41" x14ac:dyDescent="0.25">
      <c r="B62" s="60" t="s">
        <v>16</v>
      </c>
      <c r="C62" s="61"/>
      <c r="D62" s="64" t="s">
        <v>99</v>
      </c>
      <c r="E62" s="65"/>
      <c r="F62" s="65"/>
      <c r="G62" s="65"/>
      <c r="H62" s="65"/>
      <c r="I62" s="65"/>
      <c r="J62" s="65"/>
      <c r="K62" s="65"/>
      <c r="L62" s="65"/>
      <c r="M62" s="65"/>
      <c r="N62" s="65"/>
      <c r="O62" s="65"/>
      <c r="P62" s="65"/>
      <c r="Q62" s="65"/>
      <c r="R62" s="66"/>
    </row>
    <row r="63" spans="2:41" ht="15.75" thickBot="1" x14ac:dyDescent="0.3">
      <c r="B63" s="62"/>
      <c r="C63" s="63"/>
      <c r="D63" s="67"/>
      <c r="E63" s="68"/>
      <c r="F63" s="68"/>
      <c r="G63" s="68"/>
      <c r="H63" s="68"/>
      <c r="I63" s="68"/>
      <c r="J63" s="68"/>
      <c r="K63" s="68"/>
      <c r="L63" s="68"/>
      <c r="M63" s="68"/>
      <c r="N63" s="68"/>
      <c r="O63" s="68"/>
      <c r="P63" s="68"/>
      <c r="Q63" s="68"/>
      <c r="R63" s="69"/>
    </row>
    <row r="64" spans="2:41" ht="15" customHeight="1" x14ac:dyDescent="0.25">
      <c r="B64" s="59" t="s">
        <v>188</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2:41" x14ac:dyDescent="0.25">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row>
    <row r="66" spans="2:41" x14ac:dyDescent="0.2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row>
    <row r="67" spans="2:41" x14ac:dyDescent="0.25">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row>
    <row r="68" spans="2:41" x14ac:dyDescent="0.2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row>
    <row r="69" spans="2:41" x14ac:dyDescent="0.2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row>
    <row r="70" spans="2:41" x14ac:dyDescent="0.25">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row>
    <row r="71" spans="2:41" ht="15.75" thickBot="1" x14ac:dyDescent="0.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2:41" x14ac:dyDescent="0.25">
      <c r="B72" s="60" t="s">
        <v>18</v>
      </c>
      <c r="C72" s="61"/>
      <c r="D72" s="64" t="s">
        <v>19</v>
      </c>
      <c r="E72" s="65"/>
      <c r="F72" s="65"/>
      <c r="G72" s="65"/>
      <c r="H72" s="65"/>
      <c r="I72" s="65"/>
      <c r="J72" s="65"/>
      <c r="K72" s="65"/>
      <c r="L72" s="65"/>
      <c r="M72" s="65"/>
      <c r="N72" s="65"/>
      <c r="O72" s="65"/>
      <c r="P72" s="65"/>
      <c r="Q72" s="65"/>
      <c r="R72" s="66"/>
    </row>
    <row r="73" spans="2:41" ht="15.75" thickBot="1" x14ac:dyDescent="0.3">
      <c r="B73" s="62"/>
      <c r="C73" s="63"/>
      <c r="D73" s="67"/>
      <c r="E73" s="68"/>
      <c r="F73" s="68"/>
      <c r="G73" s="68"/>
      <c r="H73" s="68"/>
      <c r="I73" s="68"/>
      <c r="J73" s="68"/>
      <c r="K73" s="68"/>
      <c r="L73" s="68"/>
      <c r="M73" s="68"/>
      <c r="N73" s="68"/>
      <c r="O73" s="68"/>
      <c r="P73" s="68"/>
      <c r="Q73" s="68"/>
      <c r="R73" s="69"/>
    </row>
    <row r="74" spans="2:41" x14ac:dyDescent="0.25">
      <c r="B74" s="72" t="s">
        <v>20</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row>
    <row r="75" spans="2:41" x14ac:dyDescent="0.25">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row>
    <row r="76" spans="2:41" x14ac:dyDescent="0.25">
      <c r="B76" s="70" t="s">
        <v>139</v>
      </c>
      <c r="C76" s="70"/>
      <c r="D76" s="70"/>
      <c r="E76" s="70"/>
      <c r="F76" s="70"/>
      <c r="G76" s="70"/>
      <c r="H76" s="70"/>
      <c r="I76" s="70"/>
      <c r="J76" s="73" t="s">
        <v>21</v>
      </c>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row>
    <row r="77" spans="2:41"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row r="78" spans="2:41" x14ac:dyDescent="0.25">
      <c r="B78" s="70" t="s">
        <v>73</v>
      </c>
      <c r="C78" s="70"/>
      <c r="D78" s="70"/>
      <c r="E78" s="70"/>
      <c r="F78" s="70"/>
      <c r="G78" s="70"/>
      <c r="H78" s="70"/>
      <c r="I78" s="70"/>
      <c r="J78" s="73" t="s">
        <v>140</v>
      </c>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row>
    <row r="79" spans="2:41"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row>
    <row r="80" spans="2:41" x14ac:dyDescent="0.25">
      <c r="B80" s="70" t="s">
        <v>22</v>
      </c>
      <c r="C80" s="70"/>
      <c r="D80" s="70"/>
      <c r="E80" s="70"/>
      <c r="F80" s="70"/>
      <c r="G80" s="70"/>
      <c r="H80" s="70"/>
      <c r="I80" s="70"/>
      <c r="J80" s="73" t="s">
        <v>141</v>
      </c>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row>
    <row r="81" spans="2:41"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row>
    <row r="82" spans="2:41" x14ac:dyDescent="0.25">
      <c r="B82" s="76" t="s">
        <v>23</v>
      </c>
      <c r="C82" s="76"/>
      <c r="D82" s="76"/>
      <c r="E82" s="76"/>
      <c r="F82" s="76"/>
      <c r="G82" s="76"/>
      <c r="H82" s="76"/>
      <c r="I82" s="76"/>
      <c r="J82" s="77" t="s">
        <v>142</v>
      </c>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row>
    <row r="83" spans="2:41" x14ac:dyDescent="0.25">
      <c r="B83" s="6"/>
      <c r="C83" s="6"/>
      <c r="D83" s="6"/>
      <c r="E83" s="6"/>
      <c r="F83" s="6"/>
      <c r="G83" s="6"/>
      <c r="H83" s="6"/>
      <c r="I83" s="6"/>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row>
    <row r="85" spans="2:41" x14ac:dyDescent="0.25">
      <c r="B85" s="70" t="s">
        <v>24</v>
      </c>
      <c r="C85" s="70"/>
      <c r="D85" s="70"/>
      <c r="E85" s="70"/>
      <c r="F85" s="70"/>
      <c r="G85" s="70"/>
      <c r="H85" s="70"/>
      <c r="I85" s="70"/>
      <c r="J85" s="73" t="s">
        <v>143</v>
      </c>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row>
    <row r="86" spans="2:41"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row>
    <row r="87" spans="2:41" x14ac:dyDescent="0.25">
      <c r="B87" s="70" t="s">
        <v>25</v>
      </c>
      <c r="C87" s="70"/>
      <c r="D87" s="70"/>
      <c r="E87" s="70"/>
      <c r="F87" s="70"/>
      <c r="G87" s="70"/>
      <c r="H87" s="70"/>
      <c r="I87" s="70"/>
      <c r="J87" s="73" t="s">
        <v>26</v>
      </c>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row>
    <row r="88" spans="2:41" ht="15.75" thickBot="1" x14ac:dyDescent="0.3"/>
    <row r="89" spans="2:41" x14ac:dyDescent="0.25">
      <c r="B89" s="78" t="s">
        <v>27</v>
      </c>
      <c r="C89" s="79"/>
      <c r="D89" s="79"/>
      <c r="E89" s="79"/>
      <c r="F89" s="79"/>
      <c r="G89" s="79"/>
      <c r="H89" s="79"/>
      <c r="I89" s="79"/>
      <c r="J89" s="79"/>
      <c r="K89" s="79"/>
      <c r="L89" s="79"/>
      <c r="M89" s="79"/>
      <c r="N89" s="79"/>
      <c r="O89" s="79"/>
      <c r="P89" s="79"/>
      <c r="Q89" s="79"/>
      <c r="R89" s="80"/>
    </row>
    <row r="90" spans="2:41" ht="15.75" thickBot="1" x14ac:dyDescent="0.3">
      <c r="B90" s="81"/>
      <c r="C90" s="82"/>
      <c r="D90" s="82"/>
      <c r="E90" s="82"/>
      <c r="F90" s="82"/>
      <c r="G90" s="82"/>
      <c r="H90" s="82"/>
      <c r="I90" s="82"/>
      <c r="J90" s="82"/>
      <c r="K90" s="82"/>
      <c r="L90" s="82"/>
      <c r="M90" s="82"/>
      <c r="N90" s="82"/>
      <c r="O90" s="82"/>
      <c r="P90" s="82"/>
      <c r="Q90" s="82"/>
      <c r="R90" s="83"/>
    </row>
    <row r="91" spans="2:41" x14ac:dyDescent="0.25">
      <c r="B91" s="75" t="s">
        <v>144</v>
      </c>
      <c r="C91" s="75"/>
      <c r="D91" s="75"/>
      <c r="E91" s="75"/>
      <c r="F91" s="75"/>
      <c r="G91" s="75"/>
      <c r="H91" s="75"/>
      <c r="I91" s="75"/>
      <c r="J91" s="75"/>
      <c r="K91" s="59" t="s">
        <v>145</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5"/>
    </row>
    <row r="92" spans="2:41" x14ac:dyDescent="0.25">
      <c r="B92" s="57"/>
      <c r="C92" s="57"/>
      <c r="D92" s="57"/>
      <c r="E92" s="57"/>
      <c r="F92" s="57"/>
      <c r="G92" s="57"/>
      <c r="H92" s="57"/>
      <c r="I92" s="57"/>
      <c r="J92" s="55"/>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5"/>
    </row>
    <row r="93" spans="2:41" x14ac:dyDescent="0.25">
      <c r="B93" s="74" t="s">
        <v>146</v>
      </c>
      <c r="C93" s="74"/>
      <c r="D93" s="74"/>
      <c r="E93" s="74"/>
      <c r="F93" s="74"/>
      <c r="G93" s="74"/>
      <c r="H93" s="74"/>
      <c r="I93" s="74"/>
      <c r="J93" s="59" t="s">
        <v>28</v>
      </c>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row>
    <row r="94" spans="2:41" x14ac:dyDescent="0.25">
      <c r="B94" s="7"/>
      <c r="C94" s="7"/>
      <c r="D94" s="7"/>
      <c r="E94" s="7"/>
      <c r="F94" s="7"/>
      <c r="G94" s="7"/>
      <c r="H94" s="7"/>
      <c r="I94" s="8"/>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row>
    <row r="95" spans="2:41" x14ac:dyDescent="0.25">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row>
    <row r="96" spans="2:41" x14ac:dyDescent="0.25">
      <c r="B96" s="70" t="s">
        <v>29</v>
      </c>
      <c r="C96" s="70"/>
      <c r="D96" s="70"/>
      <c r="E96" s="70"/>
      <c r="F96" s="70"/>
      <c r="G96" s="70"/>
      <c r="H96" s="70"/>
      <c r="I96" s="70"/>
      <c r="J96" s="73" t="s">
        <v>30</v>
      </c>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row>
    <row r="97" spans="2:41"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row>
    <row r="98" spans="2:41" x14ac:dyDescent="0.25">
      <c r="B98" s="70" t="s">
        <v>31</v>
      </c>
      <c r="C98" s="70"/>
      <c r="D98" s="70"/>
      <c r="E98" s="70"/>
      <c r="F98" s="70"/>
      <c r="G98" s="70"/>
      <c r="H98" s="70"/>
      <c r="I98" s="70"/>
      <c r="J98" s="70"/>
      <c r="K98" s="73" t="s">
        <v>32</v>
      </c>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row>
    <row r="99" spans="2:41"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row>
    <row r="100" spans="2:41" x14ac:dyDescent="0.25">
      <c r="B100" s="70" t="s">
        <v>33</v>
      </c>
      <c r="C100" s="70"/>
      <c r="D100" s="70"/>
      <c r="E100" s="70"/>
      <c r="F100" s="70"/>
      <c r="G100" s="70"/>
      <c r="H100" s="70"/>
      <c r="I100" s="70"/>
      <c r="J100" s="70"/>
      <c r="K100" s="70"/>
      <c r="L100" s="70"/>
      <c r="M100" s="70"/>
      <c r="N100" s="70"/>
      <c r="O100" s="73" t="s">
        <v>34</v>
      </c>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row>
    <row r="101" spans="2:41" x14ac:dyDescent="0.25">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row>
    <row r="102" spans="2:41" x14ac:dyDescent="0.25">
      <c r="B102" s="74" t="s">
        <v>35</v>
      </c>
      <c r="C102" s="74"/>
      <c r="D102" s="74"/>
      <c r="E102" s="74"/>
      <c r="F102" s="74"/>
      <c r="G102" s="74"/>
      <c r="H102" s="74"/>
      <c r="I102" s="74"/>
      <c r="J102" s="59" t="s">
        <v>36</v>
      </c>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row>
    <row r="103" spans="2:41" x14ac:dyDescent="0.25">
      <c r="B103" s="9"/>
      <c r="C103" s="9"/>
      <c r="D103" s="9"/>
      <c r="E103" s="9"/>
      <c r="F103" s="9"/>
      <c r="G103" s="9"/>
      <c r="H103" s="9"/>
      <c r="I103" s="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row>
    <row r="104" spans="2:41" ht="15.75" thickBot="1" x14ac:dyDescent="0.3"/>
    <row r="105" spans="2:41" x14ac:dyDescent="0.25">
      <c r="B105" s="78" t="s">
        <v>118</v>
      </c>
      <c r="C105" s="79"/>
      <c r="D105" s="79"/>
      <c r="E105" s="79"/>
      <c r="F105" s="79"/>
      <c r="G105" s="79"/>
      <c r="H105" s="79"/>
      <c r="I105" s="79"/>
      <c r="J105" s="79"/>
      <c r="K105" s="79"/>
      <c r="L105" s="79"/>
      <c r="M105" s="79"/>
      <c r="N105" s="79"/>
      <c r="O105" s="79"/>
      <c r="P105" s="79"/>
      <c r="Q105" s="79"/>
      <c r="R105" s="80"/>
    </row>
    <row r="106" spans="2:41" ht="15.75" thickBot="1" x14ac:dyDescent="0.3">
      <c r="B106" s="81"/>
      <c r="C106" s="82"/>
      <c r="D106" s="82"/>
      <c r="E106" s="82"/>
      <c r="F106" s="82"/>
      <c r="G106" s="82"/>
      <c r="H106" s="82"/>
      <c r="I106" s="82"/>
      <c r="J106" s="82"/>
      <c r="K106" s="82"/>
      <c r="L106" s="82"/>
      <c r="M106" s="82"/>
      <c r="N106" s="82"/>
      <c r="O106" s="82"/>
      <c r="P106" s="82"/>
      <c r="Q106" s="82"/>
      <c r="R106" s="83"/>
    </row>
    <row r="107" spans="2:41" x14ac:dyDescent="0.25">
      <c r="B107" s="77" t="s">
        <v>175</v>
      </c>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row>
    <row r="108" spans="2:41" x14ac:dyDescent="0.25">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row>
    <row r="109" spans="2:41" ht="15.75" thickBot="1" x14ac:dyDescent="0.3"/>
    <row r="110" spans="2:41" x14ac:dyDescent="0.25">
      <c r="B110" s="78" t="s">
        <v>178</v>
      </c>
      <c r="C110" s="79"/>
      <c r="D110" s="79"/>
      <c r="E110" s="79"/>
      <c r="F110" s="79"/>
      <c r="G110" s="79"/>
      <c r="H110" s="79"/>
      <c r="I110" s="79"/>
      <c r="J110" s="79"/>
      <c r="K110" s="79"/>
      <c r="L110" s="79"/>
      <c r="M110" s="79"/>
      <c r="N110" s="79"/>
      <c r="O110" s="79"/>
      <c r="P110" s="79"/>
      <c r="Q110" s="79"/>
      <c r="R110" s="80"/>
    </row>
    <row r="111" spans="2:41" ht="22.5" customHeight="1" thickBot="1" x14ac:dyDescent="0.3">
      <c r="B111" s="81"/>
      <c r="C111" s="82"/>
      <c r="D111" s="82"/>
      <c r="E111" s="82"/>
      <c r="F111" s="82"/>
      <c r="G111" s="82"/>
      <c r="H111" s="82"/>
      <c r="I111" s="82"/>
      <c r="J111" s="82"/>
      <c r="K111" s="82"/>
      <c r="L111" s="82"/>
      <c r="M111" s="82"/>
      <c r="N111" s="82"/>
      <c r="O111" s="82"/>
      <c r="P111" s="82"/>
      <c r="Q111" s="82"/>
      <c r="R111" s="83"/>
    </row>
    <row r="112" spans="2:41" x14ac:dyDescent="0.25">
      <c r="B112" s="73" t="s">
        <v>189</v>
      </c>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row>
    <row r="113" spans="2:41" x14ac:dyDescent="0.25">
      <c r="B113" s="87" t="s">
        <v>190</v>
      </c>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row>
    <row r="114" spans="2:41" x14ac:dyDescent="0.25">
      <c r="B114" s="58" t="s">
        <v>166</v>
      </c>
    </row>
    <row r="115" spans="2:41" x14ac:dyDescent="0.25">
      <c r="B115" s="77" t="s">
        <v>191</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row>
    <row r="116" spans="2:41" x14ac:dyDescent="0.25">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row>
    <row r="117" spans="2:41" x14ac:dyDescent="0.25">
      <c r="B117" s="77" t="s">
        <v>192</v>
      </c>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row>
    <row r="118" spans="2:41" x14ac:dyDescent="0.25">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row>
    <row r="119" spans="2:41" x14ac:dyDescent="0.25">
      <c r="B119" s="77" t="s">
        <v>193</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row>
    <row r="120" spans="2:41" x14ac:dyDescent="0.2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row>
    <row r="121" spans="2:41" x14ac:dyDescent="0.25">
      <c r="B121" s="87" t="s">
        <v>167</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row>
    <row r="123" spans="2:41" x14ac:dyDescent="0.25">
      <c r="B123" s="77" t="s">
        <v>179</v>
      </c>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row>
    <row r="124" spans="2:41" x14ac:dyDescent="0.2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row>
    <row r="126" spans="2:41" x14ac:dyDescent="0.25">
      <c r="B126" s="87" t="s">
        <v>194</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row>
    <row r="127" spans="2:41" x14ac:dyDescent="0.25">
      <c r="B127" s="77" t="s">
        <v>168</v>
      </c>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row>
    <row r="128" spans="2:41" x14ac:dyDescent="0.25">
      <c r="B128" s="77" t="s">
        <v>169</v>
      </c>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row>
    <row r="130" spans="2:41" x14ac:dyDescent="0.25">
      <c r="B130" s="77" t="s">
        <v>170</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row>
  </sheetData>
  <mergeCells count="77">
    <mergeCell ref="B128:AO128"/>
    <mergeCell ref="B130:AO130"/>
    <mergeCell ref="B119:AO120"/>
    <mergeCell ref="B121:AO121"/>
    <mergeCell ref="B123:AO124"/>
    <mergeCell ref="B126:AO126"/>
    <mergeCell ref="B127:AO127"/>
    <mergeCell ref="AX2:BB2"/>
    <mergeCell ref="B28:AO29"/>
    <mergeCell ref="B26:AO27"/>
    <mergeCell ref="B15:R16"/>
    <mergeCell ref="B17:AO18"/>
    <mergeCell ref="B112:AO112"/>
    <mergeCell ref="B113:AO113"/>
    <mergeCell ref="B115:AO116"/>
    <mergeCell ref="B117:AO118"/>
    <mergeCell ref="B110:R111"/>
    <mergeCell ref="B2:AO3"/>
    <mergeCell ref="B20:C21"/>
    <mergeCell ref="D20:R21"/>
    <mergeCell ref="B22:AO22"/>
    <mergeCell ref="B24:C25"/>
    <mergeCell ref="D24:R25"/>
    <mergeCell ref="B5:R6"/>
    <mergeCell ref="B7:AR7"/>
    <mergeCell ref="B8:AR8"/>
    <mergeCell ref="C10:F10"/>
    <mergeCell ref="B11:F11"/>
    <mergeCell ref="B41:C42"/>
    <mergeCell ref="D41:R42"/>
    <mergeCell ref="B31:C32"/>
    <mergeCell ref="D31:R32"/>
    <mergeCell ref="B33:AO34"/>
    <mergeCell ref="B35:AO39"/>
    <mergeCell ref="G10:AO12"/>
    <mergeCell ref="B49:AO50"/>
    <mergeCell ref="B72:C73"/>
    <mergeCell ref="D72:R73"/>
    <mergeCell ref="B62:C63"/>
    <mergeCell ref="D62:R63"/>
    <mergeCell ref="B52:AO54"/>
    <mergeCell ref="B56:AO57"/>
    <mergeCell ref="B59:AO60"/>
    <mergeCell ref="B64:AO70"/>
    <mergeCell ref="B85:I85"/>
    <mergeCell ref="J85:AO85"/>
    <mergeCell ref="B107:AO108"/>
    <mergeCell ref="B105:R106"/>
    <mergeCell ref="B100:N100"/>
    <mergeCell ref="O100:AO100"/>
    <mergeCell ref="B89:R90"/>
    <mergeCell ref="B93:I93"/>
    <mergeCell ref="J93:AO94"/>
    <mergeCell ref="B96:I96"/>
    <mergeCell ref="J96:AO96"/>
    <mergeCell ref="B98:J98"/>
    <mergeCell ref="K98:AO98"/>
    <mergeCell ref="B102:I102"/>
    <mergeCell ref="J102:AO103"/>
    <mergeCell ref="B91:J91"/>
    <mergeCell ref="K91:AN92"/>
    <mergeCell ref="B43:AO45"/>
    <mergeCell ref="B47:C48"/>
    <mergeCell ref="D47:R48"/>
    <mergeCell ref="B87:I87"/>
    <mergeCell ref="C13:H13"/>
    <mergeCell ref="I13:AO13"/>
    <mergeCell ref="B74:AO74"/>
    <mergeCell ref="B76:I76"/>
    <mergeCell ref="J76:AO76"/>
    <mergeCell ref="B80:I80"/>
    <mergeCell ref="J80:AO80"/>
    <mergeCell ref="B78:I78"/>
    <mergeCell ref="J78:AO78"/>
    <mergeCell ref="B82:I82"/>
    <mergeCell ref="J82:AO83"/>
    <mergeCell ref="J87:AO87"/>
  </mergeCells>
  <pageMargins left="0.25" right="0.25" top="0.75" bottom="0.75" header="0.3" footer="0.3"/>
  <pageSetup scale="6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92"/>
  <sheetViews>
    <sheetView tabSelected="1" topLeftCell="A10" zoomScaleNormal="100" zoomScalePageLayoutView="20" workbookViewId="0">
      <selection activeCell="H78" sqref="H78"/>
    </sheetView>
  </sheetViews>
  <sheetFormatPr defaultRowHeight="15" x14ac:dyDescent="0.25"/>
  <cols>
    <col min="1" max="53" width="3.28515625" customWidth="1"/>
    <col min="54" max="66" width="8.85546875" style="4" customWidth="1"/>
  </cols>
  <sheetData>
    <row r="1" spans="1:53" x14ac:dyDescent="0.25">
      <c r="A1" s="503" t="s">
        <v>130</v>
      </c>
      <c r="B1" s="504"/>
      <c r="C1" s="504"/>
      <c r="D1" s="504"/>
      <c r="E1" s="504"/>
      <c r="F1" s="504"/>
      <c r="G1" s="504"/>
      <c r="H1" s="504"/>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row>
    <row r="2" spans="1:53" x14ac:dyDescent="0.25">
      <c r="A2" s="504"/>
      <c r="B2" s="504"/>
      <c r="C2" s="504"/>
      <c r="D2" s="504"/>
      <c r="E2" s="504"/>
      <c r="F2" s="504"/>
      <c r="G2" s="504"/>
      <c r="H2" s="504"/>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row>
    <row r="3" spans="1:53" x14ac:dyDescent="0.25">
      <c r="A3" s="506" t="s">
        <v>176</v>
      </c>
      <c r="B3" s="507"/>
      <c r="C3" s="507"/>
      <c r="D3" s="507"/>
      <c r="E3" s="507"/>
      <c r="F3" s="507"/>
      <c r="G3" s="507"/>
      <c r="H3" s="507"/>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row>
    <row r="4" spans="1:53" x14ac:dyDescent="0.25">
      <c r="A4" s="507"/>
      <c r="B4" s="507"/>
      <c r="C4" s="507"/>
      <c r="D4" s="507"/>
      <c r="E4" s="507"/>
      <c r="F4" s="507"/>
      <c r="G4" s="507"/>
      <c r="H4" s="507"/>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row>
    <row r="5" spans="1:53"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c r="B6" s="441" t="s">
        <v>151</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3"/>
    </row>
    <row r="7" spans="1:53" x14ac:dyDescent="0.25">
      <c r="A7" s="4"/>
      <c r="B7" s="444"/>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6"/>
    </row>
    <row r="8" spans="1:53"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5.75" thickBot="1" x14ac:dyDescent="0.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x14ac:dyDescent="0.25">
      <c r="A10" s="4"/>
      <c r="B10" s="518" t="s">
        <v>6</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20"/>
      <c r="AB10" s="11"/>
      <c r="AC10" s="521" t="s">
        <v>7</v>
      </c>
      <c r="AD10" s="522"/>
      <c r="AE10" s="525" t="s">
        <v>8</v>
      </c>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7"/>
    </row>
    <row r="11" spans="1:53" ht="15.75" thickBot="1" x14ac:dyDescent="0.3">
      <c r="A11" s="4"/>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3"/>
      <c r="AB11" s="11"/>
      <c r="AC11" s="523"/>
      <c r="AD11" s="524"/>
      <c r="AE11" s="67"/>
      <c r="AF11" s="68"/>
      <c r="AG11" s="68"/>
      <c r="AH11" s="68"/>
      <c r="AI11" s="68"/>
      <c r="AJ11" s="68"/>
      <c r="AK11" s="68"/>
      <c r="AL11" s="68"/>
      <c r="AM11" s="68"/>
      <c r="AN11" s="68"/>
      <c r="AO11" s="68"/>
      <c r="AP11" s="68"/>
      <c r="AQ11" s="68"/>
      <c r="AR11" s="68"/>
      <c r="AS11" s="68"/>
      <c r="AT11" s="68"/>
      <c r="AU11" s="68"/>
      <c r="AV11" s="68"/>
      <c r="AW11" s="68"/>
      <c r="AX11" s="68"/>
      <c r="AY11" s="68"/>
      <c r="AZ11" s="68"/>
      <c r="BA11" s="69"/>
    </row>
    <row r="12" spans="1:53" ht="15.75" x14ac:dyDescent="0.25">
      <c r="A12" s="4"/>
      <c r="B12" s="528" t="s">
        <v>37</v>
      </c>
      <c r="C12" s="529"/>
      <c r="D12" s="529"/>
      <c r="E12" s="529"/>
      <c r="F12" s="530"/>
      <c r="G12" s="531"/>
      <c r="H12" s="532"/>
      <c r="I12" s="532"/>
      <c r="J12" s="532"/>
      <c r="K12" s="532"/>
      <c r="L12" s="532"/>
      <c r="M12" s="532"/>
      <c r="N12" s="532"/>
      <c r="O12" s="532"/>
      <c r="P12" s="532"/>
      <c r="Q12" s="532"/>
      <c r="R12" s="532"/>
      <c r="S12" s="532"/>
      <c r="T12" s="532"/>
      <c r="U12" s="532"/>
      <c r="V12" s="532"/>
      <c r="W12" s="532"/>
      <c r="X12" s="532"/>
      <c r="Y12" s="532"/>
      <c r="Z12" s="532"/>
      <c r="AA12" s="533"/>
      <c r="AB12" s="11"/>
      <c r="AC12" s="474" t="s">
        <v>38</v>
      </c>
      <c r="AD12" s="475"/>
      <c r="AE12" s="475"/>
      <c r="AF12" s="475"/>
      <c r="AG12" s="475"/>
      <c r="AH12" s="475"/>
      <c r="AI12" s="475"/>
      <c r="AJ12" s="534"/>
      <c r="AK12" s="535"/>
      <c r="AL12" s="536"/>
      <c r="AM12" s="536"/>
      <c r="AN12" s="536"/>
      <c r="AO12" s="536"/>
      <c r="AP12" s="536"/>
      <c r="AQ12" s="536"/>
      <c r="AR12" s="536"/>
      <c r="AS12" s="536"/>
      <c r="AT12" s="536"/>
      <c r="AU12" s="536"/>
      <c r="AV12" s="536"/>
      <c r="AW12" s="536"/>
      <c r="AX12" s="536"/>
      <c r="AY12" s="536"/>
      <c r="AZ12" s="536"/>
      <c r="BA12" s="537"/>
    </row>
    <row r="13" spans="1:53" ht="15.75" x14ac:dyDescent="0.25">
      <c r="A13" s="4"/>
      <c r="B13" s="199" t="s">
        <v>39</v>
      </c>
      <c r="C13" s="436"/>
      <c r="D13" s="436"/>
      <c r="E13" s="436"/>
      <c r="F13" s="437"/>
      <c r="G13" s="483"/>
      <c r="H13" s="484"/>
      <c r="I13" s="484"/>
      <c r="J13" s="484"/>
      <c r="K13" s="484"/>
      <c r="L13" s="484"/>
      <c r="M13" s="484"/>
      <c r="N13" s="484"/>
      <c r="O13" s="484"/>
      <c r="P13" s="484"/>
      <c r="Q13" s="484"/>
      <c r="R13" s="484"/>
      <c r="S13" s="484"/>
      <c r="T13" s="484"/>
      <c r="U13" s="484"/>
      <c r="V13" s="484"/>
      <c r="W13" s="484"/>
      <c r="X13" s="484"/>
      <c r="Y13" s="484"/>
      <c r="Z13" s="484"/>
      <c r="AA13" s="489"/>
      <c r="AB13" s="11"/>
      <c r="AC13" s="199" t="s">
        <v>40</v>
      </c>
      <c r="AD13" s="436"/>
      <c r="AE13" s="436"/>
      <c r="AF13" s="436"/>
      <c r="AG13" s="436"/>
      <c r="AH13" s="436"/>
      <c r="AI13" s="436"/>
      <c r="AJ13" s="437"/>
      <c r="AK13" s="515"/>
      <c r="AL13" s="516"/>
      <c r="AM13" s="516"/>
      <c r="AN13" s="516"/>
      <c r="AO13" s="516"/>
      <c r="AP13" s="516"/>
      <c r="AQ13" s="516"/>
      <c r="AR13" s="516"/>
      <c r="AS13" s="516"/>
      <c r="AT13" s="516"/>
      <c r="AU13" s="516"/>
      <c r="AV13" s="516"/>
      <c r="AW13" s="516"/>
      <c r="AX13" s="516"/>
      <c r="AY13" s="516"/>
      <c r="AZ13" s="516"/>
      <c r="BA13" s="517"/>
    </row>
    <row r="14" spans="1:53" ht="15.75" x14ac:dyDescent="0.25">
      <c r="A14" s="4"/>
      <c r="B14" s="199" t="s">
        <v>41</v>
      </c>
      <c r="C14" s="436"/>
      <c r="D14" s="436"/>
      <c r="E14" s="436"/>
      <c r="F14" s="437"/>
      <c r="G14" s="483"/>
      <c r="H14" s="484"/>
      <c r="I14" s="484"/>
      <c r="J14" s="484"/>
      <c r="K14" s="484"/>
      <c r="L14" s="484"/>
      <c r="M14" s="484"/>
      <c r="N14" s="484"/>
      <c r="O14" s="484"/>
      <c r="P14" s="484"/>
      <c r="Q14" s="484"/>
      <c r="R14" s="484"/>
      <c r="S14" s="484"/>
      <c r="T14" s="484"/>
      <c r="U14" s="484"/>
      <c r="V14" s="484"/>
      <c r="W14" s="484"/>
      <c r="X14" s="484"/>
      <c r="Y14" s="484"/>
      <c r="Z14" s="484"/>
      <c r="AA14" s="489"/>
      <c r="AB14" s="11"/>
      <c r="AC14" s="199" t="s">
        <v>42</v>
      </c>
      <c r="AD14" s="436"/>
      <c r="AE14" s="436"/>
      <c r="AF14" s="436"/>
      <c r="AG14" s="436"/>
      <c r="AH14" s="436"/>
      <c r="AI14" s="436"/>
      <c r="AJ14" s="437"/>
      <c r="AK14" s="515"/>
      <c r="AL14" s="516"/>
      <c r="AM14" s="516"/>
      <c r="AN14" s="516"/>
      <c r="AO14" s="516"/>
      <c r="AP14" s="516"/>
      <c r="AQ14" s="516"/>
      <c r="AR14" s="516"/>
      <c r="AS14" s="516"/>
      <c r="AT14" s="516"/>
      <c r="AU14" s="516"/>
      <c r="AV14" s="516"/>
      <c r="AW14" s="516"/>
      <c r="AX14" s="516"/>
      <c r="AY14" s="516"/>
      <c r="AZ14" s="516"/>
      <c r="BA14" s="517"/>
    </row>
    <row r="15" spans="1:53" ht="15.75" x14ac:dyDescent="0.25">
      <c r="A15" s="4"/>
      <c r="B15" s="199" t="s">
        <v>40</v>
      </c>
      <c r="C15" s="436"/>
      <c r="D15" s="436"/>
      <c r="E15" s="436"/>
      <c r="F15" s="437"/>
      <c r="G15" s="483"/>
      <c r="H15" s="484"/>
      <c r="I15" s="484"/>
      <c r="J15" s="484"/>
      <c r="K15" s="484"/>
      <c r="L15" s="484"/>
      <c r="M15" s="484"/>
      <c r="N15" s="484"/>
      <c r="O15" s="484"/>
      <c r="P15" s="484"/>
      <c r="Q15" s="484"/>
      <c r="R15" s="484"/>
      <c r="S15" s="484"/>
      <c r="T15" s="484"/>
      <c r="U15" s="484"/>
      <c r="V15" s="484"/>
      <c r="W15" s="484"/>
      <c r="X15" s="484"/>
      <c r="Y15" s="484"/>
      <c r="Z15" s="484"/>
      <c r="AA15" s="489"/>
      <c r="AB15" s="11"/>
      <c r="AC15" s="199" t="s">
        <v>43</v>
      </c>
      <c r="AD15" s="436"/>
      <c r="AE15" s="436"/>
      <c r="AF15" s="436"/>
      <c r="AG15" s="436"/>
      <c r="AH15" s="436"/>
      <c r="AI15" s="436"/>
      <c r="AJ15" s="437"/>
      <c r="AK15" s="515"/>
      <c r="AL15" s="516"/>
      <c r="AM15" s="516"/>
      <c r="AN15" s="516"/>
      <c r="AO15" s="516"/>
      <c r="AP15" s="516"/>
      <c r="AQ15" s="516"/>
      <c r="AR15" s="516"/>
      <c r="AS15" s="516"/>
      <c r="AT15" s="516"/>
      <c r="AU15" s="516"/>
      <c r="AV15" s="516"/>
      <c r="AW15" s="516"/>
      <c r="AX15" s="516"/>
      <c r="AY15" s="516"/>
      <c r="AZ15" s="516"/>
      <c r="BA15" s="517"/>
    </row>
    <row r="16" spans="1:53" ht="15.75" x14ac:dyDescent="0.25">
      <c r="A16" s="4"/>
      <c r="B16" s="199" t="s">
        <v>42</v>
      </c>
      <c r="C16" s="436"/>
      <c r="D16" s="436"/>
      <c r="E16" s="436"/>
      <c r="F16" s="437"/>
      <c r="G16" s="538"/>
      <c r="H16" s="539"/>
      <c r="I16" s="539"/>
      <c r="J16" s="539"/>
      <c r="K16" s="539"/>
      <c r="L16" s="539"/>
      <c r="M16" s="539"/>
      <c r="N16" s="539"/>
      <c r="O16" s="539"/>
      <c r="P16" s="539"/>
      <c r="Q16" s="539"/>
      <c r="R16" s="539"/>
      <c r="S16" s="539"/>
      <c r="T16" s="539"/>
      <c r="U16" s="539"/>
      <c r="V16" s="539"/>
      <c r="W16" s="539"/>
      <c r="X16" s="539"/>
      <c r="Y16" s="539"/>
      <c r="Z16" s="539"/>
      <c r="AA16" s="540"/>
      <c r="AB16" s="11"/>
      <c r="AC16" s="199" t="s">
        <v>44</v>
      </c>
      <c r="AD16" s="436"/>
      <c r="AE16" s="436"/>
      <c r="AF16" s="436"/>
      <c r="AG16" s="436"/>
      <c r="AH16" s="436"/>
      <c r="AI16" s="436"/>
      <c r="AJ16" s="437"/>
      <c r="AK16" s="515"/>
      <c r="AL16" s="516"/>
      <c r="AM16" s="516"/>
      <c r="AN16" s="516"/>
      <c r="AO16" s="516"/>
      <c r="AP16" s="516"/>
      <c r="AQ16" s="516"/>
      <c r="AR16" s="516"/>
      <c r="AS16" s="516"/>
      <c r="AT16" s="516"/>
      <c r="AU16" s="516"/>
      <c r="AV16" s="516"/>
      <c r="AW16" s="516"/>
      <c r="AX16" s="516"/>
      <c r="AY16" s="516"/>
      <c r="AZ16" s="516"/>
      <c r="BA16" s="517"/>
    </row>
    <row r="17" spans="1:53" ht="15.75" x14ac:dyDescent="0.25">
      <c r="A17" s="4"/>
      <c r="B17" s="199" t="s">
        <v>43</v>
      </c>
      <c r="C17" s="436"/>
      <c r="D17" s="436"/>
      <c r="E17" s="436"/>
      <c r="F17" s="437"/>
      <c r="G17" s="483"/>
      <c r="H17" s="484"/>
      <c r="I17" s="484"/>
      <c r="J17" s="484"/>
      <c r="K17" s="484"/>
      <c r="L17" s="484"/>
      <c r="M17" s="484"/>
      <c r="N17" s="485"/>
      <c r="O17" s="486" t="s">
        <v>44</v>
      </c>
      <c r="P17" s="487"/>
      <c r="Q17" s="487"/>
      <c r="R17" s="488"/>
      <c r="S17" s="483"/>
      <c r="T17" s="484"/>
      <c r="U17" s="484"/>
      <c r="V17" s="484"/>
      <c r="W17" s="484"/>
      <c r="X17" s="484"/>
      <c r="Y17" s="484"/>
      <c r="Z17" s="484"/>
      <c r="AA17" s="489"/>
      <c r="AB17" s="11"/>
      <c r="AC17" s="199" t="s">
        <v>45</v>
      </c>
      <c r="AD17" s="436"/>
      <c r="AE17" s="436"/>
      <c r="AF17" s="436"/>
      <c r="AG17" s="436"/>
      <c r="AH17" s="436"/>
      <c r="AI17" s="436"/>
      <c r="AJ17" s="437"/>
      <c r="AK17" s="490"/>
      <c r="AL17" s="491"/>
      <c r="AM17" s="491"/>
      <c r="AN17" s="491"/>
      <c r="AO17" s="491"/>
      <c r="AP17" s="491"/>
      <c r="AQ17" s="491"/>
      <c r="AR17" s="491"/>
      <c r="AS17" s="491"/>
      <c r="AT17" s="491"/>
      <c r="AU17" s="491"/>
      <c r="AV17" s="491"/>
      <c r="AW17" s="491"/>
      <c r="AX17" s="491"/>
      <c r="AY17" s="491"/>
      <c r="AZ17" s="491"/>
      <c r="BA17" s="492"/>
    </row>
    <row r="18" spans="1:53" ht="15.75" x14ac:dyDescent="0.25">
      <c r="A18" s="4"/>
      <c r="B18" s="199" t="s">
        <v>46</v>
      </c>
      <c r="C18" s="436"/>
      <c r="D18" s="436"/>
      <c r="E18" s="436"/>
      <c r="F18" s="437"/>
      <c r="G18" s="483"/>
      <c r="H18" s="484"/>
      <c r="I18" s="484"/>
      <c r="J18" s="484"/>
      <c r="K18" s="484"/>
      <c r="L18" s="484"/>
      <c r="M18" s="484"/>
      <c r="N18" s="485"/>
      <c r="O18" s="499" t="s">
        <v>47</v>
      </c>
      <c r="P18" s="436"/>
      <c r="Q18" s="436"/>
      <c r="R18" s="437"/>
      <c r="S18" s="483"/>
      <c r="T18" s="484"/>
      <c r="U18" s="484"/>
      <c r="V18" s="484"/>
      <c r="W18" s="484"/>
      <c r="X18" s="484"/>
      <c r="Y18" s="484"/>
      <c r="Z18" s="484"/>
      <c r="AA18" s="489"/>
      <c r="AB18" s="11"/>
      <c r="AC18" s="199" t="s">
        <v>50</v>
      </c>
      <c r="AD18" s="436"/>
      <c r="AE18" s="436"/>
      <c r="AF18" s="436"/>
      <c r="AG18" s="436"/>
      <c r="AH18" s="436"/>
      <c r="AI18" s="436"/>
      <c r="AJ18" s="436"/>
      <c r="AK18" s="500"/>
      <c r="AL18" s="501"/>
      <c r="AM18" s="501"/>
      <c r="AN18" s="501"/>
      <c r="AO18" s="501"/>
      <c r="AP18" s="501"/>
      <c r="AQ18" s="501"/>
      <c r="AR18" s="501"/>
      <c r="AS18" s="501"/>
      <c r="AT18" s="501"/>
      <c r="AU18" s="501"/>
      <c r="AV18" s="501"/>
      <c r="AW18" s="501"/>
      <c r="AX18" s="501"/>
      <c r="AY18" s="501"/>
      <c r="AZ18" s="501"/>
      <c r="BA18" s="502"/>
    </row>
    <row r="19" spans="1:53" ht="16.5" thickBot="1" x14ac:dyDescent="0.3">
      <c r="A19" s="4"/>
      <c r="B19" s="493" t="s">
        <v>48</v>
      </c>
      <c r="C19" s="494"/>
      <c r="D19" s="494"/>
      <c r="E19" s="494"/>
      <c r="F19" s="495"/>
      <c r="G19" s="508"/>
      <c r="H19" s="509"/>
      <c r="I19" s="509"/>
      <c r="J19" s="509"/>
      <c r="K19" s="509"/>
      <c r="L19" s="509"/>
      <c r="M19" s="509"/>
      <c r="N19" s="510"/>
      <c r="O19" s="511" t="s">
        <v>49</v>
      </c>
      <c r="P19" s="494"/>
      <c r="Q19" s="494"/>
      <c r="R19" s="495"/>
      <c r="S19" s="512"/>
      <c r="T19" s="513"/>
      <c r="U19" s="513"/>
      <c r="V19" s="513"/>
      <c r="W19" s="513"/>
      <c r="X19" s="513"/>
      <c r="Y19" s="513"/>
      <c r="Z19" s="513"/>
      <c r="AA19" s="514"/>
      <c r="AB19" s="11"/>
      <c r="AC19" s="493" t="s">
        <v>101</v>
      </c>
      <c r="AD19" s="494"/>
      <c r="AE19" s="494"/>
      <c r="AF19" s="494"/>
      <c r="AG19" s="494"/>
      <c r="AH19" s="494"/>
      <c r="AI19" s="494"/>
      <c r="AJ19" s="495"/>
      <c r="AK19" s="496"/>
      <c r="AL19" s="497"/>
      <c r="AM19" s="497"/>
      <c r="AN19" s="497"/>
      <c r="AO19" s="497"/>
      <c r="AP19" s="497"/>
      <c r="AQ19" s="497"/>
      <c r="AR19" s="497"/>
      <c r="AS19" s="497"/>
      <c r="AT19" s="497"/>
      <c r="AU19" s="497"/>
      <c r="AV19" s="497"/>
      <c r="AW19" s="497"/>
      <c r="AX19" s="497"/>
      <c r="AY19" s="497"/>
      <c r="AZ19" s="497"/>
      <c r="BA19" s="498"/>
    </row>
    <row r="20" spans="1:53"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8.75" x14ac:dyDescent="0.25">
      <c r="A22" s="4"/>
      <c r="B22" s="218" t="s">
        <v>9</v>
      </c>
      <c r="C22" s="88"/>
      <c r="D22" s="470" t="s">
        <v>10</v>
      </c>
      <c r="E22" s="471"/>
      <c r="F22" s="471"/>
      <c r="G22" s="471"/>
      <c r="H22" s="471"/>
      <c r="I22" s="471"/>
      <c r="J22" s="471"/>
      <c r="K22" s="471"/>
      <c r="L22" s="471"/>
      <c r="M22" s="471"/>
      <c r="N22" s="471"/>
      <c r="O22" s="471"/>
      <c r="P22" s="471"/>
      <c r="Q22" s="12"/>
      <c r="R22" s="218" t="s">
        <v>11</v>
      </c>
      <c r="S22" s="88"/>
      <c r="T22" s="470" t="s">
        <v>14</v>
      </c>
      <c r="U22" s="471"/>
      <c r="V22" s="471"/>
      <c r="W22" s="471"/>
      <c r="X22" s="471"/>
      <c r="Y22" s="471"/>
      <c r="Z22" s="471"/>
      <c r="AA22" s="471"/>
      <c r="AB22" s="471"/>
      <c r="AC22" s="471"/>
      <c r="AD22" s="471"/>
      <c r="AE22" s="471"/>
      <c r="AF22" s="471"/>
      <c r="AG22" s="4"/>
      <c r="AH22" s="218" t="s">
        <v>13</v>
      </c>
      <c r="AI22" s="88"/>
      <c r="AJ22" s="375" t="s">
        <v>12</v>
      </c>
      <c r="AK22" s="408"/>
      <c r="AL22" s="408"/>
      <c r="AM22" s="408"/>
      <c r="AN22" s="408"/>
      <c r="AO22" s="408"/>
      <c r="AP22" s="408"/>
      <c r="AQ22" s="408"/>
      <c r="AR22" s="408"/>
      <c r="AS22" s="408"/>
      <c r="AT22" s="408"/>
      <c r="AU22" s="408"/>
      <c r="AV22" s="408"/>
      <c r="AW22" s="408"/>
      <c r="AX22" s="408"/>
      <c r="AY22" s="408"/>
      <c r="AZ22" s="408"/>
      <c r="BA22" s="409"/>
    </row>
    <row r="23" spans="1:53" ht="19.5" thickBot="1" x14ac:dyDescent="0.3">
      <c r="A23" s="4"/>
      <c r="B23" s="242"/>
      <c r="C23" s="91"/>
      <c r="D23" s="472"/>
      <c r="E23" s="473"/>
      <c r="F23" s="473"/>
      <c r="G23" s="473"/>
      <c r="H23" s="473"/>
      <c r="I23" s="473"/>
      <c r="J23" s="473"/>
      <c r="K23" s="473"/>
      <c r="L23" s="473"/>
      <c r="M23" s="473"/>
      <c r="N23" s="473"/>
      <c r="O23" s="473"/>
      <c r="P23" s="473"/>
      <c r="Q23" s="12"/>
      <c r="R23" s="242"/>
      <c r="S23" s="91"/>
      <c r="T23" s="472"/>
      <c r="U23" s="473"/>
      <c r="V23" s="473"/>
      <c r="W23" s="473"/>
      <c r="X23" s="473"/>
      <c r="Y23" s="473"/>
      <c r="Z23" s="473"/>
      <c r="AA23" s="473"/>
      <c r="AB23" s="473"/>
      <c r="AC23" s="473"/>
      <c r="AD23" s="473"/>
      <c r="AE23" s="473"/>
      <c r="AF23" s="473"/>
      <c r="AG23" s="4"/>
      <c r="AH23" s="242"/>
      <c r="AI23" s="91"/>
      <c r="AJ23" s="459"/>
      <c r="AK23" s="387"/>
      <c r="AL23" s="387"/>
      <c r="AM23" s="387"/>
      <c r="AN23" s="387"/>
      <c r="AO23" s="387"/>
      <c r="AP23" s="387"/>
      <c r="AQ23" s="387"/>
      <c r="AR23" s="387"/>
      <c r="AS23" s="387"/>
      <c r="AT23" s="387"/>
      <c r="AU23" s="387"/>
      <c r="AV23" s="387"/>
      <c r="AW23" s="387"/>
      <c r="AX23" s="387"/>
      <c r="AY23" s="387"/>
      <c r="AZ23" s="387"/>
      <c r="BA23" s="388"/>
    </row>
    <row r="24" spans="1:53" x14ac:dyDescent="0.25">
      <c r="A24" s="4"/>
      <c r="B24" s="474"/>
      <c r="C24" s="475"/>
      <c r="D24" s="475"/>
      <c r="E24" s="475"/>
      <c r="F24" s="475"/>
      <c r="G24" s="475"/>
      <c r="H24" s="475"/>
      <c r="I24" s="475"/>
      <c r="J24" s="476" t="s">
        <v>51</v>
      </c>
      <c r="K24" s="476"/>
      <c r="L24" s="476"/>
      <c r="M24" s="476"/>
      <c r="N24" s="476"/>
      <c r="O24" s="476"/>
      <c r="P24" s="477"/>
      <c r="Q24" s="11"/>
      <c r="R24" s="481"/>
      <c r="S24" s="482"/>
      <c r="T24" s="482"/>
      <c r="U24" s="482"/>
      <c r="V24" s="482"/>
      <c r="W24" s="482"/>
      <c r="X24" s="482"/>
      <c r="Y24" s="482"/>
      <c r="Z24" s="457" t="s">
        <v>51</v>
      </c>
      <c r="AA24" s="457"/>
      <c r="AB24" s="457"/>
      <c r="AC24" s="457"/>
      <c r="AD24" s="457"/>
      <c r="AE24" s="457"/>
      <c r="AF24" s="458"/>
      <c r="AG24" s="4"/>
      <c r="AH24" s="478"/>
      <c r="AI24" s="479"/>
      <c r="AJ24" s="480"/>
      <c r="AK24" s="480"/>
      <c r="AL24" s="480"/>
      <c r="AM24" s="480"/>
      <c r="AN24" s="480"/>
      <c r="AO24" s="480"/>
      <c r="AP24" s="416" t="s">
        <v>1</v>
      </c>
      <c r="AQ24" s="268"/>
      <c r="AR24" s="268"/>
      <c r="AS24" s="268"/>
      <c r="AT24" s="416" t="s">
        <v>98</v>
      </c>
      <c r="AU24" s="268"/>
      <c r="AV24" s="268"/>
      <c r="AW24" s="268"/>
      <c r="AX24" s="460" t="s">
        <v>52</v>
      </c>
      <c r="AY24" s="461"/>
      <c r="AZ24" s="462"/>
      <c r="BA24" s="463"/>
    </row>
    <row r="25" spans="1:53" ht="15.75" thickBot="1" x14ac:dyDescent="0.3">
      <c r="A25" s="4"/>
      <c r="B25" s="423" t="s">
        <v>53</v>
      </c>
      <c r="C25" s="424"/>
      <c r="D25" s="424"/>
      <c r="E25" s="424"/>
      <c r="F25" s="424"/>
      <c r="G25" s="424"/>
      <c r="H25" s="424"/>
      <c r="I25" s="425"/>
      <c r="J25" s="429">
        <v>1000</v>
      </c>
      <c r="K25" s="430"/>
      <c r="L25" s="430"/>
      <c r="M25" s="430"/>
      <c r="N25" s="430"/>
      <c r="O25" s="430"/>
      <c r="P25" s="431"/>
      <c r="Q25" s="11"/>
      <c r="R25" s="199" t="s">
        <v>55</v>
      </c>
      <c r="S25" s="200"/>
      <c r="T25" s="200"/>
      <c r="U25" s="200"/>
      <c r="V25" s="200"/>
      <c r="W25" s="200"/>
      <c r="X25" s="200"/>
      <c r="Y25" s="432"/>
      <c r="Z25" s="426">
        <f>IFERROR((((X42-100000)*0.03)+(100000*0.07))*1.05,0)</f>
        <v>18060</v>
      </c>
      <c r="AA25" s="427"/>
      <c r="AB25" s="427"/>
      <c r="AC25" s="427"/>
      <c r="AD25" s="427"/>
      <c r="AE25" s="427"/>
      <c r="AF25" s="428"/>
      <c r="AG25" s="4"/>
      <c r="AH25" s="423" t="s">
        <v>54</v>
      </c>
      <c r="AI25" s="424"/>
      <c r="AJ25" s="424"/>
      <c r="AK25" s="424"/>
      <c r="AL25" s="424"/>
      <c r="AM25" s="424"/>
      <c r="AN25" s="424"/>
      <c r="AO25" s="425"/>
      <c r="AP25" s="417">
        <v>100</v>
      </c>
      <c r="AQ25" s="418"/>
      <c r="AR25" s="418"/>
      <c r="AS25" s="419"/>
      <c r="AT25" s="468">
        <f>AP25*$J$44</f>
        <v>500</v>
      </c>
      <c r="AU25" s="469"/>
      <c r="AV25" s="469"/>
      <c r="AW25" s="469"/>
      <c r="AX25" s="464">
        <f t="shared" ref="AX25:AX34" si="0">IFERROR(AP25/$AP$35,0)</f>
        <v>0.19230769230769232</v>
      </c>
      <c r="AY25" s="465"/>
      <c r="AZ25" s="466"/>
      <c r="BA25" s="467"/>
    </row>
    <row r="26" spans="1:53" ht="15.75" thickBot="1" x14ac:dyDescent="0.3">
      <c r="A26" s="4"/>
      <c r="B26" s="423" t="s">
        <v>55</v>
      </c>
      <c r="C26" s="424"/>
      <c r="D26" s="424"/>
      <c r="E26" s="424"/>
      <c r="F26" s="424"/>
      <c r="G26" s="424"/>
      <c r="H26" s="424"/>
      <c r="I26" s="425"/>
      <c r="J26" s="146">
        <v>0</v>
      </c>
      <c r="K26" s="147"/>
      <c r="L26" s="147"/>
      <c r="M26" s="147"/>
      <c r="N26" s="147"/>
      <c r="O26" s="147"/>
      <c r="P26" s="148"/>
      <c r="Q26" s="11"/>
      <c r="R26" s="199" t="s">
        <v>152</v>
      </c>
      <c r="S26" s="200"/>
      <c r="T26" s="200"/>
      <c r="U26" s="200"/>
      <c r="V26" s="200"/>
      <c r="W26" s="200"/>
      <c r="X26" s="200"/>
      <c r="Y26" s="201"/>
      <c r="Z26" s="447">
        <v>0</v>
      </c>
      <c r="AA26" s="448"/>
      <c r="AB26" s="448"/>
      <c r="AC26" s="448"/>
      <c r="AD26" s="448"/>
      <c r="AE26" s="448"/>
      <c r="AF26" s="449"/>
      <c r="AG26" s="4"/>
      <c r="AH26" s="423" t="s">
        <v>56</v>
      </c>
      <c r="AI26" s="424"/>
      <c r="AJ26" s="424"/>
      <c r="AK26" s="424"/>
      <c r="AL26" s="424"/>
      <c r="AM26" s="424"/>
      <c r="AN26" s="424"/>
      <c r="AO26" s="425"/>
      <c r="AP26" s="420">
        <v>100</v>
      </c>
      <c r="AQ26" s="421"/>
      <c r="AR26" s="421"/>
      <c r="AS26" s="422"/>
      <c r="AT26" s="395">
        <f t="shared" ref="AT26:AT34" si="1">AP26*$J$44</f>
        <v>500</v>
      </c>
      <c r="AU26" s="396"/>
      <c r="AV26" s="396"/>
      <c r="AW26" s="396"/>
      <c r="AX26" s="412">
        <f t="shared" si="0"/>
        <v>0.19230769230769232</v>
      </c>
      <c r="AY26" s="413"/>
      <c r="AZ26" s="414"/>
      <c r="BA26" s="415"/>
    </row>
    <row r="27" spans="1:53" x14ac:dyDescent="0.25">
      <c r="A27" s="4"/>
      <c r="B27" s="423" t="s">
        <v>57</v>
      </c>
      <c r="C27" s="424"/>
      <c r="D27" s="424"/>
      <c r="E27" s="424"/>
      <c r="F27" s="424"/>
      <c r="G27" s="424"/>
      <c r="H27" s="424"/>
      <c r="I27" s="425"/>
      <c r="J27" s="146">
        <v>185</v>
      </c>
      <c r="K27" s="147"/>
      <c r="L27" s="147"/>
      <c r="M27" s="147"/>
      <c r="N27" s="147"/>
      <c r="O27" s="147"/>
      <c r="P27" s="148"/>
      <c r="Q27" s="11"/>
      <c r="R27" s="199" t="s">
        <v>131</v>
      </c>
      <c r="S27" s="200"/>
      <c r="T27" s="200"/>
      <c r="U27" s="200"/>
      <c r="V27" s="200"/>
      <c r="W27" s="200"/>
      <c r="X27" s="200"/>
      <c r="Y27" s="432"/>
      <c r="Z27" s="433">
        <v>1000</v>
      </c>
      <c r="AA27" s="434"/>
      <c r="AB27" s="434"/>
      <c r="AC27" s="434"/>
      <c r="AD27" s="434"/>
      <c r="AE27" s="434"/>
      <c r="AF27" s="435"/>
      <c r="AG27" s="4"/>
      <c r="AH27" s="423" t="s">
        <v>58</v>
      </c>
      <c r="AI27" s="424"/>
      <c r="AJ27" s="424"/>
      <c r="AK27" s="424"/>
      <c r="AL27" s="424"/>
      <c r="AM27" s="424"/>
      <c r="AN27" s="424"/>
      <c r="AO27" s="425"/>
      <c r="AP27" s="420">
        <v>45</v>
      </c>
      <c r="AQ27" s="421"/>
      <c r="AR27" s="421"/>
      <c r="AS27" s="422"/>
      <c r="AT27" s="395">
        <f t="shared" si="1"/>
        <v>225</v>
      </c>
      <c r="AU27" s="396"/>
      <c r="AV27" s="396"/>
      <c r="AW27" s="396"/>
      <c r="AX27" s="412">
        <f t="shared" si="0"/>
        <v>8.6538461538461536E-2</v>
      </c>
      <c r="AY27" s="413"/>
      <c r="AZ27" s="414"/>
      <c r="BA27" s="415"/>
    </row>
    <row r="28" spans="1:53" x14ac:dyDescent="0.25">
      <c r="A28" s="4"/>
      <c r="B28" s="423" t="s">
        <v>59</v>
      </c>
      <c r="C28" s="424"/>
      <c r="D28" s="424"/>
      <c r="E28" s="424"/>
      <c r="F28" s="424"/>
      <c r="G28" s="424"/>
      <c r="H28" s="424"/>
      <c r="I28" s="425"/>
      <c r="J28" s="146">
        <v>10</v>
      </c>
      <c r="K28" s="147"/>
      <c r="L28" s="147"/>
      <c r="M28" s="147"/>
      <c r="N28" s="147"/>
      <c r="O28" s="147"/>
      <c r="P28" s="148"/>
      <c r="Q28" s="11"/>
      <c r="R28" s="199" t="s">
        <v>63</v>
      </c>
      <c r="S28" s="436"/>
      <c r="T28" s="436"/>
      <c r="U28" s="436"/>
      <c r="V28" s="436"/>
      <c r="W28" s="436"/>
      <c r="X28" s="436"/>
      <c r="Y28" s="437"/>
      <c r="Z28" s="438">
        <v>300</v>
      </c>
      <c r="AA28" s="439"/>
      <c r="AB28" s="439"/>
      <c r="AC28" s="439"/>
      <c r="AD28" s="439"/>
      <c r="AE28" s="439"/>
      <c r="AF28" s="440"/>
      <c r="AG28" s="4"/>
      <c r="AH28" s="423" t="s">
        <v>60</v>
      </c>
      <c r="AI28" s="424"/>
      <c r="AJ28" s="424"/>
      <c r="AK28" s="424"/>
      <c r="AL28" s="424"/>
      <c r="AM28" s="424"/>
      <c r="AN28" s="424"/>
      <c r="AO28" s="425"/>
      <c r="AP28" s="420">
        <v>0</v>
      </c>
      <c r="AQ28" s="421"/>
      <c r="AR28" s="421"/>
      <c r="AS28" s="422"/>
      <c r="AT28" s="395">
        <f>AP28*$J$44</f>
        <v>0</v>
      </c>
      <c r="AU28" s="396"/>
      <c r="AV28" s="396"/>
      <c r="AW28" s="396"/>
      <c r="AX28" s="412">
        <f t="shared" si="0"/>
        <v>0</v>
      </c>
      <c r="AY28" s="413"/>
      <c r="AZ28" s="414"/>
      <c r="BA28" s="415"/>
    </row>
    <row r="29" spans="1:53" x14ac:dyDescent="0.25">
      <c r="A29" s="4"/>
      <c r="B29" s="423" t="s">
        <v>61</v>
      </c>
      <c r="C29" s="424"/>
      <c r="D29" s="424"/>
      <c r="E29" s="424"/>
      <c r="F29" s="424"/>
      <c r="G29" s="424"/>
      <c r="H29" s="424"/>
      <c r="I29" s="425"/>
      <c r="J29" s="146">
        <v>0</v>
      </c>
      <c r="K29" s="147"/>
      <c r="L29" s="147"/>
      <c r="M29" s="147"/>
      <c r="N29" s="147"/>
      <c r="O29" s="147"/>
      <c r="P29" s="148"/>
      <c r="Q29" s="11"/>
      <c r="R29" s="199" t="s">
        <v>66</v>
      </c>
      <c r="S29" s="436"/>
      <c r="T29" s="436"/>
      <c r="U29" s="436"/>
      <c r="V29" s="436"/>
      <c r="W29" s="436"/>
      <c r="X29" s="436"/>
      <c r="Y29" s="437"/>
      <c r="Z29" s="450">
        <v>0</v>
      </c>
      <c r="AA29" s="439"/>
      <c r="AB29" s="439"/>
      <c r="AC29" s="439"/>
      <c r="AD29" s="439"/>
      <c r="AE29" s="439"/>
      <c r="AF29" s="440"/>
      <c r="AG29" s="4"/>
      <c r="AH29" s="423" t="s">
        <v>62</v>
      </c>
      <c r="AI29" s="424"/>
      <c r="AJ29" s="424"/>
      <c r="AK29" s="424"/>
      <c r="AL29" s="424"/>
      <c r="AM29" s="424"/>
      <c r="AN29" s="424"/>
      <c r="AO29" s="425"/>
      <c r="AP29" s="420">
        <v>0</v>
      </c>
      <c r="AQ29" s="421"/>
      <c r="AR29" s="421"/>
      <c r="AS29" s="422"/>
      <c r="AT29" s="395">
        <f t="shared" si="1"/>
        <v>0</v>
      </c>
      <c r="AU29" s="396"/>
      <c r="AV29" s="396"/>
      <c r="AW29" s="396"/>
      <c r="AX29" s="412">
        <f t="shared" si="0"/>
        <v>0</v>
      </c>
      <c r="AY29" s="413"/>
      <c r="AZ29" s="414"/>
      <c r="BA29" s="415"/>
    </row>
    <row r="30" spans="1:53" x14ac:dyDescent="0.25">
      <c r="A30" s="4"/>
      <c r="B30" s="423" t="s">
        <v>64</v>
      </c>
      <c r="C30" s="424"/>
      <c r="D30" s="424"/>
      <c r="E30" s="424"/>
      <c r="F30" s="424"/>
      <c r="G30" s="424"/>
      <c r="H30" s="424"/>
      <c r="I30" s="425"/>
      <c r="J30" s="146">
        <v>425</v>
      </c>
      <c r="K30" s="147"/>
      <c r="L30" s="147"/>
      <c r="M30" s="147"/>
      <c r="N30" s="147"/>
      <c r="O30" s="147"/>
      <c r="P30" s="148"/>
      <c r="Q30" s="11"/>
      <c r="R30" s="423" t="s">
        <v>161</v>
      </c>
      <c r="S30" s="424"/>
      <c r="T30" s="424"/>
      <c r="U30" s="424"/>
      <c r="V30" s="424"/>
      <c r="W30" s="424"/>
      <c r="X30" s="424"/>
      <c r="Y30" s="425"/>
      <c r="Z30" s="450">
        <v>0</v>
      </c>
      <c r="AA30" s="439"/>
      <c r="AB30" s="439"/>
      <c r="AC30" s="439"/>
      <c r="AD30" s="439"/>
      <c r="AE30" s="439"/>
      <c r="AF30" s="440"/>
      <c r="AG30" s="4"/>
      <c r="AH30" s="423" t="s">
        <v>65</v>
      </c>
      <c r="AI30" s="424"/>
      <c r="AJ30" s="424"/>
      <c r="AK30" s="424"/>
      <c r="AL30" s="424"/>
      <c r="AM30" s="424"/>
      <c r="AN30" s="424"/>
      <c r="AO30" s="425"/>
      <c r="AP30" s="420">
        <v>120</v>
      </c>
      <c r="AQ30" s="421"/>
      <c r="AR30" s="421"/>
      <c r="AS30" s="422"/>
      <c r="AT30" s="395">
        <f t="shared" si="1"/>
        <v>600</v>
      </c>
      <c r="AU30" s="396"/>
      <c r="AV30" s="396"/>
      <c r="AW30" s="396"/>
      <c r="AX30" s="412">
        <f t="shared" si="0"/>
        <v>0.23076923076923078</v>
      </c>
      <c r="AY30" s="413"/>
      <c r="AZ30" s="414"/>
      <c r="BA30" s="415"/>
    </row>
    <row r="31" spans="1:53" x14ac:dyDescent="0.25">
      <c r="A31" s="4"/>
      <c r="B31" s="423" t="s">
        <v>161</v>
      </c>
      <c r="C31" s="424"/>
      <c r="D31" s="424"/>
      <c r="E31" s="424"/>
      <c r="F31" s="424"/>
      <c r="G31" s="424"/>
      <c r="H31" s="424"/>
      <c r="I31" s="425"/>
      <c r="J31" s="146">
        <v>0</v>
      </c>
      <c r="K31" s="147"/>
      <c r="L31" s="147"/>
      <c r="M31" s="147"/>
      <c r="N31" s="147"/>
      <c r="O31" s="147"/>
      <c r="P31" s="148"/>
      <c r="Q31" s="11"/>
      <c r="R31" s="451" t="s">
        <v>69</v>
      </c>
      <c r="S31" s="452"/>
      <c r="T31" s="452"/>
      <c r="U31" s="452"/>
      <c r="V31" s="452"/>
      <c r="W31" s="452"/>
      <c r="X31" s="452"/>
      <c r="Y31" s="453"/>
      <c r="Z31" s="450">
        <v>0</v>
      </c>
      <c r="AA31" s="439"/>
      <c r="AB31" s="439"/>
      <c r="AC31" s="439"/>
      <c r="AD31" s="439"/>
      <c r="AE31" s="439"/>
      <c r="AF31" s="440"/>
      <c r="AG31" s="4"/>
      <c r="AH31" s="423" t="s">
        <v>68</v>
      </c>
      <c r="AI31" s="424"/>
      <c r="AJ31" s="424"/>
      <c r="AK31" s="424"/>
      <c r="AL31" s="424"/>
      <c r="AM31" s="424"/>
      <c r="AN31" s="424"/>
      <c r="AO31" s="425"/>
      <c r="AP31" s="420">
        <v>155</v>
      </c>
      <c r="AQ31" s="421"/>
      <c r="AR31" s="421"/>
      <c r="AS31" s="422"/>
      <c r="AT31" s="395">
        <f t="shared" si="1"/>
        <v>775</v>
      </c>
      <c r="AU31" s="396"/>
      <c r="AV31" s="396"/>
      <c r="AW31" s="396"/>
      <c r="AX31" s="412">
        <f t="shared" si="0"/>
        <v>0.29807692307692307</v>
      </c>
      <c r="AY31" s="413"/>
      <c r="AZ31" s="414"/>
      <c r="BA31" s="415"/>
    </row>
    <row r="32" spans="1:53" x14ac:dyDescent="0.25">
      <c r="A32" s="4"/>
      <c r="B32" s="423" t="s">
        <v>70</v>
      </c>
      <c r="C32" s="424"/>
      <c r="D32" s="424"/>
      <c r="E32" s="424"/>
      <c r="F32" s="424"/>
      <c r="G32" s="424"/>
      <c r="H32" s="424"/>
      <c r="I32" s="425"/>
      <c r="J32" s="146">
        <v>600</v>
      </c>
      <c r="K32" s="147"/>
      <c r="L32" s="147"/>
      <c r="M32" s="147"/>
      <c r="N32" s="147"/>
      <c r="O32" s="147"/>
      <c r="P32" s="148"/>
      <c r="Q32" s="11"/>
      <c r="R32" s="212" t="s">
        <v>69</v>
      </c>
      <c r="S32" s="213"/>
      <c r="T32" s="213"/>
      <c r="U32" s="213"/>
      <c r="V32" s="213"/>
      <c r="W32" s="213"/>
      <c r="X32" s="213"/>
      <c r="Y32" s="214"/>
      <c r="Z32" s="438">
        <v>0</v>
      </c>
      <c r="AA32" s="439"/>
      <c r="AB32" s="439"/>
      <c r="AC32" s="439"/>
      <c r="AD32" s="439"/>
      <c r="AE32" s="439"/>
      <c r="AF32" s="440"/>
      <c r="AG32" s="4"/>
      <c r="AH32" s="423" t="s">
        <v>71</v>
      </c>
      <c r="AI32" s="424"/>
      <c r="AJ32" s="424"/>
      <c r="AK32" s="424"/>
      <c r="AL32" s="424"/>
      <c r="AM32" s="424"/>
      <c r="AN32" s="424"/>
      <c r="AO32" s="425"/>
      <c r="AP32" s="420">
        <v>0</v>
      </c>
      <c r="AQ32" s="421"/>
      <c r="AR32" s="421"/>
      <c r="AS32" s="422"/>
      <c r="AT32" s="395">
        <f t="shared" si="1"/>
        <v>0</v>
      </c>
      <c r="AU32" s="396"/>
      <c r="AV32" s="396"/>
      <c r="AW32" s="396"/>
      <c r="AX32" s="412">
        <f t="shared" si="0"/>
        <v>0</v>
      </c>
      <c r="AY32" s="413"/>
      <c r="AZ32" s="414"/>
      <c r="BA32" s="415"/>
    </row>
    <row r="33" spans="1:89" ht="15.75" thickBot="1" x14ac:dyDescent="0.3">
      <c r="A33" s="4"/>
      <c r="B33" s="454" t="s">
        <v>69</v>
      </c>
      <c r="C33" s="455"/>
      <c r="D33" s="455"/>
      <c r="E33" s="455"/>
      <c r="F33" s="455"/>
      <c r="G33" s="455"/>
      <c r="H33" s="455"/>
      <c r="I33" s="456"/>
      <c r="J33" s="146"/>
      <c r="K33" s="147"/>
      <c r="L33" s="147"/>
      <c r="M33" s="147"/>
      <c r="N33" s="147"/>
      <c r="O33" s="147"/>
      <c r="P33" s="148"/>
      <c r="Q33" s="1"/>
      <c r="R33" s="212" t="s">
        <v>69</v>
      </c>
      <c r="S33" s="213"/>
      <c r="T33" s="213"/>
      <c r="U33" s="213"/>
      <c r="V33" s="213"/>
      <c r="W33" s="213"/>
      <c r="X33" s="213"/>
      <c r="Y33" s="214"/>
      <c r="Z33" s="438">
        <v>0</v>
      </c>
      <c r="AA33" s="439"/>
      <c r="AB33" s="439"/>
      <c r="AC33" s="439"/>
      <c r="AD33" s="439"/>
      <c r="AE33" s="439"/>
      <c r="AF33" s="440"/>
      <c r="AG33" s="4"/>
      <c r="AH33" s="196" t="s">
        <v>69</v>
      </c>
      <c r="AI33" s="197"/>
      <c r="AJ33" s="197"/>
      <c r="AK33" s="197"/>
      <c r="AL33" s="197"/>
      <c r="AM33" s="197"/>
      <c r="AN33" s="197"/>
      <c r="AO33" s="198"/>
      <c r="AP33" s="420">
        <v>0</v>
      </c>
      <c r="AQ33" s="421"/>
      <c r="AR33" s="421"/>
      <c r="AS33" s="422"/>
      <c r="AT33" s="395">
        <f t="shared" si="1"/>
        <v>0</v>
      </c>
      <c r="AU33" s="396"/>
      <c r="AV33" s="396"/>
      <c r="AW33" s="396"/>
      <c r="AX33" s="412">
        <f t="shared" si="0"/>
        <v>0</v>
      </c>
      <c r="AY33" s="413"/>
      <c r="AZ33" s="414"/>
      <c r="BA33" s="415"/>
    </row>
    <row r="34" spans="1:89" x14ac:dyDescent="0.25">
      <c r="A34" s="4"/>
      <c r="B34" s="190" t="s">
        <v>69</v>
      </c>
      <c r="C34" s="191"/>
      <c r="D34" s="191"/>
      <c r="E34" s="191"/>
      <c r="F34" s="191"/>
      <c r="G34" s="191"/>
      <c r="H34" s="191"/>
      <c r="I34" s="192"/>
      <c r="J34" s="193">
        <v>0</v>
      </c>
      <c r="K34" s="194"/>
      <c r="L34" s="194"/>
      <c r="M34" s="194"/>
      <c r="N34" s="194"/>
      <c r="O34" s="194"/>
      <c r="P34" s="195"/>
      <c r="Q34" s="13"/>
      <c r="R34" s="212" t="s">
        <v>69</v>
      </c>
      <c r="S34" s="213"/>
      <c r="T34" s="213"/>
      <c r="U34" s="213"/>
      <c r="V34" s="213"/>
      <c r="W34" s="213"/>
      <c r="X34" s="213"/>
      <c r="Y34" s="214"/>
      <c r="Z34" s="215">
        <v>0</v>
      </c>
      <c r="AA34" s="216"/>
      <c r="AB34" s="216"/>
      <c r="AC34" s="216"/>
      <c r="AD34" s="216"/>
      <c r="AE34" s="216"/>
      <c r="AF34" s="217"/>
      <c r="AG34" s="4"/>
      <c r="AH34" s="196" t="s">
        <v>69</v>
      </c>
      <c r="AI34" s="197"/>
      <c r="AJ34" s="197"/>
      <c r="AK34" s="197"/>
      <c r="AL34" s="197"/>
      <c r="AM34" s="197"/>
      <c r="AN34" s="197"/>
      <c r="AO34" s="198"/>
      <c r="AP34" s="173">
        <v>0</v>
      </c>
      <c r="AQ34" s="174"/>
      <c r="AR34" s="174"/>
      <c r="AS34" s="175"/>
      <c r="AT34" s="397">
        <f t="shared" si="1"/>
        <v>0</v>
      </c>
      <c r="AU34" s="398"/>
      <c r="AV34" s="398"/>
      <c r="AW34" s="398"/>
      <c r="AX34" s="401">
        <f t="shared" si="0"/>
        <v>0</v>
      </c>
      <c r="AY34" s="402"/>
      <c r="AZ34" s="403"/>
      <c r="BA34" s="404"/>
    </row>
    <row r="35" spans="1:89" ht="16.5" thickBot="1" x14ac:dyDescent="0.3">
      <c r="A35" s="4"/>
      <c r="B35" s="243" t="s">
        <v>72</v>
      </c>
      <c r="C35" s="244"/>
      <c r="D35" s="244"/>
      <c r="E35" s="244"/>
      <c r="F35" s="244"/>
      <c r="G35" s="244"/>
      <c r="H35" s="244"/>
      <c r="I35" s="245"/>
      <c r="J35" s="246">
        <f>SUM(J25:P34)</f>
        <v>2220</v>
      </c>
      <c r="K35" s="222"/>
      <c r="L35" s="222"/>
      <c r="M35" s="222"/>
      <c r="N35" s="222"/>
      <c r="O35" s="222"/>
      <c r="P35" s="223"/>
      <c r="Q35" s="1"/>
      <c r="R35" s="187" t="s">
        <v>73</v>
      </c>
      <c r="S35" s="188"/>
      <c r="T35" s="188"/>
      <c r="U35" s="188"/>
      <c r="V35" s="188"/>
      <c r="W35" s="188"/>
      <c r="X35" s="188"/>
      <c r="Y35" s="189"/>
      <c r="Z35" s="221">
        <f>SUM(Z25:AF34)-(Z26*2)</f>
        <v>19360</v>
      </c>
      <c r="AA35" s="222"/>
      <c r="AB35" s="222"/>
      <c r="AC35" s="222"/>
      <c r="AD35" s="222"/>
      <c r="AE35" s="222"/>
      <c r="AF35" s="223"/>
      <c r="AG35" s="4"/>
      <c r="AH35" s="187" t="s">
        <v>22</v>
      </c>
      <c r="AI35" s="188"/>
      <c r="AJ35" s="188"/>
      <c r="AK35" s="188"/>
      <c r="AL35" s="188"/>
      <c r="AM35" s="188"/>
      <c r="AN35" s="188"/>
      <c r="AO35" s="189"/>
      <c r="AP35" s="176">
        <f>SUM(AP25:AS34)</f>
        <v>520</v>
      </c>
      <c r="AQ35" s="177"/>
      <c r="AR35" s="177"/>
      <c r="AS35" s="178"/>
      <c r="AT35" s="176">
        <f>SUM(AT25:AW34)</f>
        <v>2600</v>
      </c>
      <c r="AU35" s="177"/>
      <c r="AV35" s="177"/>
      <c r="AW35" s="177"/>
      <c r="AX35" s="405">
        <f>SUM(AX25:BA34)</f>
        <v>1</v>
      </c>
      <c r="AY35" s="177"/>
      <c r="AZ35" s="406"/>
      <c r="BA35" s="407"/>
    </row>
    <row r="36" spans="1:89"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89" ht="15.75" thickBot="1"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89" x14ac:dyDescent="0.25">
      <c r="A38" s="4"/>
      <c r="B38" s="218" t="s">
        <v>15</v>
      </c>
      <c r="C38" s="88"/>
      <c r="D38" s="224" t="s">
        <v>97</v>
      </c>
      <c r="E38" s="225"/>
      <c r="F38" s="225"/>
      <c r="G38" s="225"/>
      <c r="H38" s="225"/>
      <c r="I38" s="225"/>
      <c r="J38" s="225"/>
      <c r="K38" s="225"/>
      <c r="L38" s="225"/>
      <c r="M38" s="225"/>
      <c r="N38" s="225"/>
      <c r="O38" s="225"/>
      <c r="P38" s="226"/>
      <c r="Q38" s="4"/>
      <c r="R38" s="218" t="s">
        <v>106</v>
      </c>
      <c r="S38" s="88"/>
      <c r="T38" s="375" t="s">
        <v>99</v>
      </c>
      <c r="U38" s="225"/>
      <c r="V38" s="225"/>
      <c r="W38" s="225"/>
      <c r="X38" s="225"/>
      <c r="Y38" s="225"/>
      <c r="Z38" s="225"/>
      <c r="AA38" s="225"/>
      <c r="AB38" s="225"/>
      <c r="AC38" s="225"/>
      <c r="AD38" s="225"/>
      <c r="AE38" s="225"/>
      <c r="AF38" s="225"/>
      <c r="AG38" s="408"/>
      <c r="AH38" s="408"/>
      <c r="AI38" s="408"/>
      <c r="AJ38" s="408"/>
      <c r="AK38" s="408"/>
      <c r="AL38" s="408"/>
      <c r="AM38" s="408"/>
      <c r="AN38" s="408"/>
      <c r="AO38" s="408"/>
      <c r="AP38" s="408"/>
      <c r="AQ38" s="408"/>
      <c r="AR38" s="408"/>
      <c r="AS38" s="408"/>
      <c r="AT38" s="408"/>
      <c r="AU38" s="408"/>
      <c r="AV38" s="408"/>
      <c r="AW38" s="408"/>
      <c r="AX38" s="408"/>
      <c r="AY38" s="408"/>
      <c r="AZ38" s="408"/>
      <c r="BA38" s="409"/>
    </row>
    <row r="39" spans="1:89" ht="15.75" thickBot="1" x14ac:dyDescent="0.3">
      <c r="A39" s="4"/>
      <c r="B39" s="242"/>
      <c r="C39" s="91"/>
      <c r="D39" s="227"/>
      <c r="E39" s="228"/>
      <c r="F39" s="228"/>
      <c r="G39" s="228"/>
      <c r="H39" s="228"/>
      <c r="I39" s="228"/>
      <c r="J39" s="228"/>
      <c r="K39" s="228"/>
      <c r="L39" s="228"/>
      <c r="M39" s="228"/>
      <c r="N39" s="228"/>
      <c r="O39" s="228"/>
      <c r="P39" s="229"/>
      <c r="Q39" s="4"/>
      <c r="R39" s="219"/>
      <c r="S39" s="220"/>
      <c r="T39" s="410"/>
      <c r="U39" s="411"/>
      <c r="V39" s="411"/>
      <c r="W39" s="411"/>
      <c r="X39" s="411"/>
      <c r="Y39" s="411"/>
      <c r="Z39" s="411"/>
      <c r="AA39" s="411"/>
      <c r="AB39" s="411"/>
      <c r="AC39" s="411"/>
      <c r="AD39" s="411"/>
      <c r="AE39" s="411"/>
      <c r="AF39" s="411"/>
      <c r="AG39" s="378"/>
      <c r="AH39" s="378"/>
      <c r="AI39" s="378"/>
      <c r="AJ39" s="387"/>
      <c r="AK39" s="387"/>
      <c r="AL39" s="387"/>
      <c r="AM39" s="387"/>
      <c r="AN39" s="387"/>
      <c r="AO39" s="387"/>
      <c r="AP39" s="387"/>
      <c r="AQ39" s="387"/>
      <c r="AR39" s="387"/>
      <c r="AS39" s="387"/>
      <c r="AT39" s="387"/>
      <c r="AU39" s="387"/>
      <c r="AV39" s="387"/>
      <c r="AW39" s="387"/>
      <c r="AX39" s="387"/>
      <c r="AY39" s="387"/>
      <c r="AZ39" s="387"/>
      <c r="BA39" s="388"/>
    </row>
    <row r="40" spans="1:89" x14ac:dyDescent="0.25">
      <c r="A40" s="4"/>
      <c r="B40" s="230" t="s">
        <v>93</v>
      </c>
      <c r="C40" s="231"/>
      <c r="D40" s="231"/>
      <c r="E40" s="231"/>
      <c r="F40" s="231"/>
      <c r="G40" s="231"/>
      <c r="H40" s="231"/>
      <c r="I40" s="232"/>
      <c r="J40" s="236">
        <v>2</v>
      </c>
      <c r="K40" s="237"/>
      <c r="L40" s="237"/>
      <c r="M40" s="237"/>
      <c r="N40" s="237"/>
      <c r="O40" s="237"/>
      <c r="P40" s="238"/>
      <c r="Q40" s="4"/>
      <c r="R40" s="202" t="s">
        <v>102</v>
      </c>
      <c r="S40" s="203"/>
      <c r="T40" s="203"/>
      <c r="U40" s="203"/>
      <c r="V40" s="203"/>
      <c r="W40" s="203"/>
      <c r="X40" s="209">
        <v>25000</v>
      </c>
      <c r="Y40" s="203"/>
      <c r="Z40" s="203"/>
      <c r="AA40" s="203"/>
      <c r="AB40" s="203"/>
      <c r="AC40" s="210"/>
      <c r="AD40" s="159"/>
      <c r="AE40" s="160"/>
      <c r="AF40" s="160"/>
      <c r="AG40" s="160"/>
      <c r="AH40" s="160"/>
      <c r="AI40" s="160"/>
      <c r="AJ40" s="164"/>
      <c r="AK40" s="165"/>
      <c r="AL40" s="165"/>
      <c r="AM40" s="165"/>
      <c r="AN40" s="165"/>
      <c r="AO40" s="165"/>
      <c r="AP40" s="167"/>
      <c r="AQ40" s="165"/>
      <c r="AR40" s="165"/>
      <c r="AS40" s="165"/>
      <c r="AT40" s="165"/>
      <c r="AU40" s="165"/>
      <c r="AV40" s="164"/>
      <c r="AW40" s="165"/>
      <c r="AX40" s="165"/>
      <c r="AY40" s="165"/>
      <c r="AZ40" s="165"/>
      <c r="BA40" s="168"/>
      <c r="BB40" s="365"/>
      <c r="BC40" s="354"/>
      <c r="BD40" s="354"/>
      <c r="BE40" s="354"/>
      <c r="BF40" s="354"/>
      <c r="BG40" s="354"/>
      <c r="BH40" s="354"/>
      <c r="BI40" s="354"/>
      <c r="BJ40" s="368"/>
      <c r="BK40" s="369"/>
      <c r="BL40" s="369"/>
      <c r="BM40" s="369"/>
      <c r="BN40" s="369"/>
      <c r="BO40" s="369"/>
      <c r="BP40" s="369"/>
      <c r="BQ40" s="139"/>
      <c r="BR40" s="354"/>
      <c r="BS40" s="354"/>
      <c r="BT40" s="354"/>
      <c r="BU40" s="354"/>
      <c r="BV40" s="354"/>
      <c r="BW40" s="354"/>
      <c r="BX40" s="354"/>
      <c r="BY40" s="399"/>
      <c r="BZ40" s="400"/>
      <c r="CA40" s="400"/>
      <c r="CB40" s="400"/>
      <c r="CC40" s="400"/>
      <c r="CD40" s="400"/>
      <c r="CE40" s="400"/>
      <c r="CF40" s="45"/>
      <c r="CG40" s="28"/>
      <c r="CH40" s="28"/>
      <c r="CI40" s="28"/>
      <c r="CJ40" s="28"/>
      <c r="CK40" s="29"/>
    </row>
    <row r="41" spans="1:89" ht="15.75" thickBot="1" x14ac:dyDescent="0.3">
      <c r="A41" s="4"/>
      <c r="B41" s="233"/>
      <c r="C41" s="234"/>
      <c r="D41" s="234"/>
      <c r="E41" s="234"/>
      <c r="F41" s="234"/>
      <c r="G41" s="234"/>
      <c r="H41" s="234"/>
      <c r="I41" s="235"/>
      <c r="J41" s="239"/>
      <c r="K41" s="240"/>
      <c r="L41" s="240"/>
      <c r="M41" s="240"/>
      <c r="N41" s="240"/>
      <c r="O41" s="240"/>
      <c r="P41" s="241"/>
      <c r="Q41" s="4"/>
      <c r="R41" s="204"/>
      <c r="S41" s="205"/>
      <c r="T41" s="205"/>
      <c r="U41" s="205"/>
      <c r="V41" s="205"/>
      <c r="W41" s="205"/>
      <c r="X41" s="204"/>
      <c r="Y41" s="205"/>
      <c r="Z41" s="205"/>
      <c r="AA41" s="205"/>
      <c r="AB41" s="205"/>
      <c r="AC41" s="211"/>
      <c r="AD41" s="161"/>
      <c r="AE41" s="162"/>
      <c r="AF41" s="162"/>
      <c r="AG41" s="163"/>
      <c r="AH41" s="162"/>
      <c r="AI41" s="162"/>
      <c r="AJ41" s="166"/>
      <c r="AK41" s="166"/>
      <c r="AL41" s="166"/>
      <c r="AM41" s="166"/>
      <c r="AN41" s="166"/>
      <c r="AO41" s="166"/>
      <c r="AP41" s="166"/>
      <c r="AQ41" s="166"/>
      <c r="AR41" s="166"/>
      <c r="AS41" s="166"/>
      <c r="AT41" s="166"/>
      <c r="AU41" s="166"/>
      <c r="AV41" s="166"/>
      <c r="AW41" s="166"/>
      <c r="AX41" s="166"/>
      <c r="AY41" s="166"/>
      <c r="AZ41" s="166"/>
      <c r="BA41" s="169"/>
      <c r="BB41" s="366"/>
      <c r="BC41" s="354"/>
      <c r="BD41" s="354"/>
      <c r="BE41" s="354"/>
      <c r="BF41" s="354"/>
      <c r="BG41" s="354"/>
      <c r="BH41" s="354"/>
      <c r="BI41" s="354"/>
      <c r="BJ41" s="369"/>
      <c r="BK41" s="369"/>
      <c r="BL41" s="369"/>
      <c r="BM41" s="369"/>
      <c r="BN41" s="369"/>
      <c r="BO41" s="369"/>
      <c r="BP41" s="369"/>
      <c r="BQ41" s="354"/>
      <c r="BR41" s="354"/>
      <c r="BS41" s="354"/>
      <c r="BT41" s="354"/>
      <c r="BU41" s="354"/>
      <c r="BV41" s="354"/>
      <c r="BW41" s="354"/>
      <c r="BX41" s="354"/>
      <c r="BY41" s="400"/>
      <c r="BZ41" s="400"/>
      <c r="CA41" s="400"/>
      <c r="CB41" s="400"/>
      <c r="CC41" s="400"/>
      <c r="CD41" s="400"/>
      <c r="CE41" s="400"/>
      <c r="CF41" s="46"/>
      <c r="CG41" s="30"/>
      <c r="CH41" s="30"/>
      <c r="CI41" s="30"/>
      <c r="CJ41" s="30"/>
      <c r="CK41" s="31"/>
    </row>
    <row r="42" spans="1:89" ht="14.45" customHeight="1" x14ac:dyDescent="0.25">
      <c r="A42" s="4"/>
      <c r="B42" s="335" t="s">
        <v>94</v>
      </c>
      <c r="C42" s="336"/>
      <c r="D42" s="336"/>
      <c r="E42" s="336"/>
      <c r="F42" s="336"/>
      <c r="G42" s="336"/>
      <c r="H42" s="336"/>
      <c r="I42" s="337"/>
      <c r="J42" s="338">
        <v>3</v>
      </c>
      <c r="K42" s="339"/>
      <c r="L42" s="339"/>
      <c r="M42" s="339"/>
      <c r="N42" s="339"/>
      <c r="O42" s="339"/>
      <c r="P42" s="340"/>
      <c r="Q42" s="4"/>
      <c r="R42" s="121" t="s">
        <v>157</v>
      </c>
      <c r="S42" s="122"/>
      <c r="T42" s="122"/>
      <c r="U42" s="122"/>
      <c r="V42" s="122"/>
      <c r="W42" s="123"/>
      <c r="X42" s="377">
        <v>440000</v>
      </c>
      <c r="Y42" s="378"/>
      <c r="Z42" s="378"/>
      <c r="AA42" s="378"/>
      <c r="AB42" s="378"/>
      <c r="AC42" s="379"/>
      <c r="AD42" s="351" t="s">
        <v>104</v>
      </c>
      <c r="AE42" s="351"/>
      <c r="AF42" s="351"/>
      <c r="AG42" s="351"/>
      <c r="AH42" s="351"/>
      <c r="AI42" s="352"/>
      <c r="AJ42" s="102">
        <v>0.155</v>
      </c>
      <c r="AK42" s="103"/>
      <c r="AL42" s="103"/>
      <c r="AM42" s="103"/>
      <c r="AN42" s="103"/>
      <c r="AO42" s="104"/>
      <c r="AP42" s="139" t="s">
        <v>100</v>
      </c>
      <c r="AQ42" s="140"/>
      <c r="AR42" s="140"/>
      <c r="AS42" s="140"/>
      <c r="AT42" s="140"/>
      <c r="AU42" s="141"/>
      <c r="AV42" s="170">
        <f>IFERROR((AS43*X46),0)</f>
        <v>9600</v>
      </c>
      <c r="AW42" s="171"/>
      <c r="AX42" s="171"/>
      <c r="AY42" s="171"/>
      <c r="AZ42" s="171"/>
      <c r="BA42" s="172"/>
      <c r="BB42" s="389"/>
      <c r="BC42" s="390"/>
      <c r="BD42" s="390"/>
      <c r="BE42" s="390"/>
      <c r="BF42" s="390"/>
      <c r="BG42" s="390"/>
      <c r="BH42" s="390"/>
      <c r="BI42" s="390"/>
      <c r="BJ42" s="393"/>
      <c r="BK42" s="394"/>
      <c r="BL42" s="394"/>
      <c r="BM42" s="394"/>
      <c r="BN42" s="394"/>
      <c r="BO42" s="394"/>
      <c r="BP42" s="394"/>
      <c r="BQ42" s="139"/>
      <c r="BR42" s="139"/>
      <c r="BS42" s="139"/>
      <c r="BT42" s="139"/>
      <c r="BU42" s="139"/>
      <c r="BV42" s="139"/>
      <c r="BW42" s="139"/>
      <c r="BX42" s="139"/>
      <c r="BY42" s="368"/>
      <c r="BZ42" s="369"/>
      <c r="CA42" s="369"/>
      <c r="CB42" s="369"/>
      <c r="CC42" s="369"/>
      <c r="CD42" s="369"/>
      <c r="CE42" s="369"/>
      <c r="CF42" s="370" t="s">
        <v>105</v>
      </c>
      <c r="CG42" s="370"/>
      <c r="CH42" s="370"/>
      <c r="CI42" s="370"/>
      <c r="CJ42" s="370"/>
      <c r="CK42" s="371"/>
    </row>
    <row r="43" spans="1:89" ht="14.45" customHeight="1" x14ac:dyDescent="0.25">
      <c r="A43" s="4"/>
      <c r="B43" s="233"/>
      <c r="C43" s="234"/>
      <c r="D43" s="234"/>
      <c r="E43" s="234"/>
      <c r="F43" s="234"/>
      <c r="G43" s="234"/>
      <c r="H43" s="234"/>
      <c r="I43" s="235"/>
      <c r="J43" s="239"/>
      <c r="K43" s="240"/>
      <c r="L43" s="240"/>
      <c r="M43" s="240"/>
      <c r="N43" s="240"/>
      <c r="O43" s="240"/>
      <c r="P43" s="241"/>
      <c r="Q43" s="4"/>
      <c r="R43" s="206"/>
      <c r="S43" s="207"/>
      <c r="T43" s="207"/>
      <c r="U43" s="207"/>
      <c r="V43" s="207"/>
      <c r="W43" s="208"/>
      <c r="X43" s="380"/>
      <c r="Y43" s="381"/>
      <c r="Z43" s="381"/>
      <c r="AA43" s="381"/>
      <c r="AB43" s="381"/>
      <c r="AC43" s="382"/>
      <c r="AD43" s="207"/>
      <c r="AE43" s="207"/>
      <c r="AF43" s="207"/>
      <c r="AG43" s="207"/>
      <c r="AH43" s="207"/>
      <c r="AI43" s="208"/>
      <c r="AJ43" s="105"/>
      <c r="AK43" s="106"/>
      <c r="AL43" s="106"/>
      <c r="AM43" s="106"/>
      <c r="AN43" s="106"/>
      <c r="AO43" s="107"/>
      <c r="AP43" s="142" t="s">
        <v>103</v>
      </c>
      <c r="AQ43" s="142"/>
      <c r="AR43" s="142"/>
      <c r="AS43" s="143">
        <v>0.03</v>
      </c>
      <c r="AT43" s="144"/>
      <c r="AU43" s="145"/>
      <c r="AV43" s="111"/>
      <c r="AW43" s="112"/>
      <c r="AX43" s="112"/>
      <c r="AY43" s="112"/>
      <c r="AZ43" s="112"/>
      <c r="BA43" s="113"/>
      <c r="BB43" s="391"/>
      <c r="BC43" s="392"/>
      <c r="BD43" s="392"/>
      <c r="BE43" s="392"/>
      <c r="BF43" s="392"/>
      <c r="BG43" s="392"/>
      <c r="BH43" s="392"/>
      <c r="BI43" s="392"/>
      <c r="BJ43" s="394"/>
      <c r="BK43" s="394"/>
      <c r="BL43" s="394"/>
      <c r="BM43" s="394"/>
      <c r="BN43" s="394"/>
      <c r="BO43" s="394"/>
      <c r="BP43" s="394"/>
      <c r="BQ43" s="354"/>
      <c r="BR43" s="354"/>
      <c r="BS43" s="354"/>
      <c r="BT43" s="354"/>
      <c r="BU43" s="354"/>
      <c r="BV43" s="354"/>
      <c r="BW43" s="354"/>
      <c r="BX43" s="354"/>
      <c r="BY43" s="369"/>
      <c r="BZ43" s="369"/>
      <c r="CA43" s="369"/>
      <c r="CB43" s="369"/>
      <c r="CC43" s="369"/>
      <c r="CD43" s="369"/>
      <c r="CE43" s="369"/>
      <c r="CF43" s="372">
        <f>BY42/31</f>
        <v>0</v>
      </c>
      <c r="CG43" s="373"/>
      <c r="CH43" s="373"/>
      <c r="CI43" s="373"/>
      <c r="CJ43" s="373"/>
      <c r="CK43" s="374"/>
    </row>
    <row r="44" spans="1:89" ht="15" customHeight="1" x14ac:dyDescent="0.25">
      <c r="A44" s="4"/>
      <c r="B44" s="341" t="s">
        <v>95</v>
      </c>
      <c r="C44" s="342"/>
      <c r="D44" s="342"/>
      <c r="E44" s="342"/>
      <c r="F44" s="342"/>
      <c r="G44" s="342"/>
      <c r="H44" s="342"/>
      <c r="I44" s="342"/>
      <c r="J44" s="345">
        <f>SUM(J40:P43)</f>
        <v>5</v>
      </c>
      <c r="K44" s="346"/>
      <c r="L44" s="346"/>
      <c r="M44" s="346"/>
      <c r="N44" s="346"/>
      <c r="O44" s="346"/>
      <c r="P44" s="347"/>
      <c r="Q44" s="4"/>
      <c r="R44" s="121" t="s">
        <v>149</v>
      </c>
      <c r="S44" s="122"/>
      <c r="T44" s="122"/>
      <c r="U44" s="122"/>
      <c r="V44" s="122"/>
      <c r="W44" s="123"/>
      <c r="X44" s="383">
        <v>10000</v>
      </c>
      <c r="Y44" s="384"/>
      <c r="Z44" s="384"/>
      <c r="AA44" s="384"/>
      <c r="AB44" s="384"/>
      <c r="AC44" s="385"/>
      <c r="AD44" s="122" t="s">
        <v>154</v>
      </c>
      <c r="AE44" s="122"/>
      <c r="AF44" s="122"/>
      <c r="AG44" s="122"/>
      <c r="AH44" s="122"/>
      <c r="AI44" s="123"/>
      <c r="AJ44" s="108">
        <f>IFERROR((AJ42*(X46+AV42)/365*31),0)</f>
        <v>4338.9808219178085</v>
      </c>
      <c r="AK44" s="109"/>
      <c r="AL44" s="109"/>
      <c r="AM44" s="109"/>
      <c r="AN44" s="109"/>
      <c r="AO44" s="110"/>
      <c r="AP44" s="121" t="s">
        <v>156</v>
      </c>
      <c r="AQ44" s="122"/>
      <c r="AR44" s="122"/>
      <c r="AS44" s="122"/>
      <c r="AT44" s="122"/>
      <c r="AU44" s="123"/>
      <c r="AV44" s="108">
        <f>IFERROR((((365/12)*J44)*AJ46),0)</f>
        <v>21286.666666666668</v>
      </c>
      <c r="AW44" s="109"/>
      <c r="AX44" s="109"/>
      <c r="AY44" s="109"/>
      <c r="AZ44" s="109"/>
      <c r="BA44" s="110"/>
      <c r="BB44" s="365"/>
      <c r="BC44" s="139"/>
      <c r="BD44" s="139"/>
      <c r="BE44" s="139"/>
      <c r="BF44" s="139"/>
      <c r="BG44" s="139"/>
      <c r="BH44" s="139"/>
      <c r="BI44" s="139"/>
      <c r="BJ44" s="368"/>
      <c r="BK44" s="369"/>
      <c r="BL44" s="369"/>
      <c r="BM44" s="369"/>
      <c r="BN44" s="369"/>
      <c r="BO44" s="369"/>
      <c r="BP44" s="369"/>
      <c r="BQ44" s="139"/>
      <c r="BR44" s="139"/>
      <c r="BS44" s="139"/>
      <c r="BT44" s="139"/>
      <c r="BU44" s="139"/>
      <c r="BV44" s="139"/>
      <c r="BW44" s="139"/>
      <c r="BX44" s="139"/>
      <c r="BY44" s="368"/>
      <c r="BZ44" s="369"/>
      <c r="CA44" s="369"/>
      <c r="CB44" s="369"/>
      <c r="CC44" s="369"/>
      <c r="CD44" s="369"/>
      <c r="CE44" s="369"/>
      <c r="CF44" s="47"/>
      <c r="CG44" s="32"/>
      <c r="CH44" s="32"/>
      <c r="CI44" s="32"/>
      <c r="CJ44" s="32"/>
      <c r="CK44" s="33"/>
    </row>
    <row r="45" spans="1:89" ht="15.75" thickBot="1" x14ac:dyDescent="0.3">
      <c r="A45" s="4"/>
      <c r="B45" s="343"/>
      <c r="C45" s="344"/>
      <c r="D45" s="344"/>
      <c r="E45" s="344"/>
      <c r="F45" s="344"/>
      <c r="G45" s="344"/>
      <c r="H45" s="344"/>
      <c r="I45" s="344"/>
      <c r="J45" s="348"/>
      <c r="K45" s="349"/>
      <c r="L45" s="349"/>
      <c r="M45" s="349"/>
      <c r="N45" s="349"/>
      <c r="O45" s="349"/>
      <c r="P45" s="350"/>
      <c r="Q45" s="4"/>
      <c r="R45" s="206"/>
      <c r="S45" s="207"/>
      <c r="T45" s="207"/>
      <c r="U45" s="207"/>
      <c r="V45" s="207"/>
      <c r="W45" s="208"/>
      <c r="X45" s="380"/>
      <c r="Y45" s="381"/>
      <c r="Z45" s="381"/>
      <c r="AA45" s="381"/>
      <c r="AB45" s="381"/>
      <c r="AC45" s="382"/>
      <c r="AD45" s="207"/>
      <c r="AE45" s="207"/>
      <c r="AF45" s="207"/>
      <c r="AG45" s="207"/>
      <c r="AH45" s="207"/>
      <c r="AI45" s="208"/>
      <c r="AJ45" s="111"/>
      <c r="AK45" s="112"/>
      <c r="AL45" s="112"/>
      <c r="AM45" s="112"/>
      <c r="AN45" s="112"/>
      <c r="AO45" s="113"/>
      <c r="AP45" s="124"/>
      <c r="AQ45" s="125"/>
      <c r="AR45" s="125"/>
      <c r="AS45" s="125"/>
      <c r="AT45" s="125"/>
      <c r="AU45" s="126"/>
      <c r="AV45" s="114"/>
      <c r="AW45" s="115"/>
      <c r="AX45" s="115"/>
      <c r="AY45" s="115"/>
      <c r="AZ45" s="115"/>
      <c r="BA45" s="116"/>
      <c r="BB45" s="366"/>
      <c r="BC45" s="354"/>
      <c r="BD45" s="354"/>
      <c r="BE45" s="354"/>
      <c r="BF45" s="354"/>
      <c r="BG45" s="354"/>
      <c r="BH45" s="354"/>
      <c r="BI45" s="354"/>
      <c r="BJ45" s="369"/>
      <c r="BK45" s="369"/>
      <c r="BL45" s="369"/>
      <c r="BM45" s="369"/>
      <c r="BN45" s="369"/>
      <c r="BO45" s="369"/>
      <c r="BP45" s="369"/>
      <c r="BQ45" s="354"/>
      <c r="BR45" s="354"/>
      <c r="BS45" s="354"/>
      <c r="BT45" s="354"/>
      <c r="BU45" s="354"/>
      <c r="BV45" s="354"/>
      <c r="BW45" s="354"/>
      <c r="BX45" s="354"/>
      <c r="BY45" s="369"/>
      <c r="BZ45" s="369"/>
      <c r="CA45" s="369"/>
      <c r="CB45" s="369"/>
      <c r="CC45" s="369"/>
      <c r="CD45" s="369"/>
      <c r="CE45" s="369"/>
      <c r="CF45" s="48"/>
      <c r="CG45" s="34"/>
      <c r="CH45" s="34"/>
      <c r="CI45" s="34"/>
      <c r="CJ45" s="34"/>
      <c r="CK45" s="35"/>
    </row>
    <row r="46" spans="1:89" ht="14.45" customHeight="1" x14ac:dyDescent="0.25">
      <c r="A46" s="4"/>
      <c r="B46" s="355" t="s">
        <v>96</v>
      </c>
      <c r="C46" s="356"/>
      <c r="D46" s="356"/>
      <c r="E46" s="356"/>
      <c r="F46" s="356"/>
      <c r="G46" s="356"/>
      <c r="H46" s="356"/>
      <c r="I46" s="356"/>
      <c r="J46" s="359">
        <v>30000</v>
      </c>
      <c r="K46" s="360"/>
      <c r="L46" s="360"/>
      <c r="M46" s="360"/>
      <c r="N46" s="360"/>
      <c r="O46" s="360"/>
      <c r="P46" s="361"/>
      <c r="Q46" s="4"/>
      <c r="R46" s="121" t="s">
        <v>153</v>
      </c>
      <c r="S46" s="122"/>
      <c r="T46" s="122"/>
      <c r="U46" s="122"/>
      <c r="V46" s="122"/>
      <c r="W46" s="123"/>
      <c r="X46" s="383">
        <v>320000</v>
      </c>
      <c r="Y46" s="384"/>
      <c r="Z46" s="384"/>
      <c r="AA46" s="384"/>
      <c r="AB46" s="384"/>
      <c r="AC46" s="385"/>
      <c r="AD46" s="122" t="s">
        <v>155</v>
      </c>
      <c r="AE46" s="122"/>
      <c r="AF46" s="122"/>
      <c r="AG46" s="122"/>
      <c r="AH46" s="122"/>
      <c r="AI46" s="123"/>
      <c r="AJ46" s="108">
        <f>IFERROR((AJ42*(X46+AV42)/365),0)</f>
        <v>139.96712328767123</v>
      </c>
      <c r="AK46" s="109"/>
      <c r="AL46" s="109"/>
      <c r="AM46" s="109"/>
      <c r="AN46" s="109"/>
      <c r="AO46" s="110"/>
      <c r="AP46" s="127" t="s">
        <v>23</v>
      </c>
      <c r="AQ46" s="128"/>
      <c r="AR46" s="128"/>
      <c r="AS46" s="128"/>
      <c r="AT46" s="128"/>
      <c r="AU46" s="129"/>
      <c r="AV46" s="133">
        <f>AV44+AV42</f>
        <v>30886.666666666668</v>
      </c>
      <c r="AW46" s="134"/>
      <c r="AX46" s="134"/>
      <c r="AY46" s="134"/>
      <c r="AZ46" s="134"/>
      <c r="BA46" s="135"/>
      <c r="BB46" s="365"/>
      <c r="BC46" s="139"/>
      <c r="BD46" s="139"/>
      <c r="BE46" s="139"/>
      <c r="BF46" s="139"/>
      <c r="BG46" s="139"/>
      <c r="BH46" s="139"/>
      <c r="BI46" s="139"/>
      <c r="BJ46" s="368"/>
      <c r="BK46" s="369"/>
      <c r="BL46" s="369"/>
      <c r="BM46" s="369"/>
      <c r="BN46" s="369"/>
      <c r="BO46" s="369"/>
      <c r="BP46" s="369"/>
      <c r="BQ46" s="139"/>
      <c r="BR46" s="139"/>
      <c r="BS46" s="139"/>
      <c r="BT46" s="139"/>
      <c r="BU46" s="139"/>
      <c r="BV46" s="139"/>
      <c r="BW46" s="139"/>
      <c r="BX46" s="139"/>
      <c r="BY46" s="368"/>
      <c r="BZ46" s="369"/>
      <c r="CA46" s="369"/>
      <c r="CB46" s="369"/>
      <c r="CC46" s="369"/>
      <c r="CD46" s="369"/>
      <c r="CE46" s="369"/>
      <c r="CF46" s="48"/>
      <c r="CG46" s="34"/>
      <c r="CH46" s="34"/>
      <c r="CI46" s="34"/>
      <c r="CJ46" s="34"/>
      <c r="CK46" s="35"/>
    </row>
    <row r="47" spans="1:89" ht="15.75" customHeight="1" thickBot="1" x14ac:dyDescent="0.3">
      <c r="A47" s="4"/>
      <c r="B47" s="357"/>
      <c r="C47" s="358"/>
      <c r="D47" s="358"/>
      <c r="E47" s="358"/>
      <c r="F47" s="358"/>
      <c r="G47" s="358"/>
      <c r="H47" s="358"/>
      <c r="I47" s="358"/>
      <c r="J47" s="362"/>
      <c r="K47" s="363"/>
      <c r="L47" s="363"/>
      <c r="M47" s="363"/>
      <c r="N47" s="363"/>
      <c r="O47" s="363"/>
      <c r="P47" s="364"/>
      <c r="Q47" s="4"/>
      <c r="R47" s="124"/>
      <c r="S47" s="125"/>
      <c r="T47" s="125"/>
      <c r="U47" s="125"/>
      <c r="V47" s="125"/>
      <c r="W47" s="126"/>
      <c r="X47" s="386"/>
      <c r="Y47" s="387"/>
      <c r="Z47" s="387"/>
      <c r="AA47" s="387"/>
      <c r="AB47" s="387"/>
      <c r="AC47" s="388"/>
      <c r="AD47" s="125"/>
      <c r="AE47" s="125"/>
      <c r="AF47" s="125"/>
      <c r="AG47" s="125"/>
      <c r="AH47" s="125"/>
      <c r="AI47" s="126"/>
      <c r="AJ47" s="114"/>
      <c r="AK47" s="115"/>
      <c r="AL47" s="115"/>
      <c r="AM47" s="115"/>
      <c r="AN47" s="115"/>
      <c r="AO47" s="116"/>
      <c r="AP47" s="130"/>
      <c r="AQ47" s="131"/>
      <c r="AR47" s="131"/>
      <c r="AS47" s="131"/>
      <c r="AT47" s="131"/>
      <c r="AU47" s="132"/>
      <c r="AV47" s="136"/>
      <c r="AW47" s="137"/>
      <c r="AX47" s="137"/>
      <c r="AY47" s="137"/>
      <c r="AZ47" s="137"/>
      <c r="BA47" s="138"/>
      <c r="BB47" s="366"/>
      <c r="BC47" s="354"/>
      <c r="BD47" s="354"/>
      <c r="BE47" s="354"/>
      <c r="BF47" s="354"/>
      <c r="BG47" s="354"/>
      <c r="BH47" s="354"/>
      <c r="BI47" s="354"/>
      <c r="BJ47" s="369"/>
      <c r="BK47" s="369"/>
      <c r="BL47" s="369"/>
      <c r="BM47" s="369"/>
      <c r="BN47" s="369"/>
      <c r="BO47" s="369"/>
      <c r="BP47" s="369"/>
      <c r="BQ47" s="354"/>
      <c r="BR47" s="354"/>
      <c r="BS47" s="354"/>
      <c r="BT47" s="354"/>
      <c r="BU47" s="354"/>
      <c r="BV47" s="354"/>
      <c r="BW47" s="354"/>
      <c r="BX47" s="354"/>
      <c r="BY47" s="369"/>
      <c r="BZ47" s="369"/>
      <c r="CA47" s="369"/>
      <c r="CB47" s="369"/>
      <c r="CC47" s="369"/>
      <c r="CD47" s="369"/>
      <c r="CE47" s="369"/>
      <c r="CF47" s="49"/>
      <c r="CG47" s="36"/>
      <c r="CH47" s="36"/>
      <c r="CI47" s="36"/>
      <c r="CJ47" s="36"/>
      <c r="CK47" s="37"/>
    </row>
    <row r="48" spans="1:89" ht="1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64" ht="15.75" customHeight="1" thickBo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X49" s="4"/>
      <c r="AY49" s="4"/>
      <c r="AZ49" s="4"/>
      <c r="BA49" s="4"/>
    </row>
    <row r="50" spans="1:64" ht="15" customHeight="1" x14ac:dyDescent="0.25">
      <c r="A50" s="4"/>
      <c r="B50" s="78" t="s">
        <v>18</v>
      </c>
      <c r="C50" s="290"/>
      <c r="D50" s="375" t="s">
        <v>19</v>
      </c>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6"/>
      <c r="AI50" s="4"/>
      <c r="AJ50" s="294" t="s">
        <v>116</v>
      </c>
      <c r="AK50" s="295"/>
      <c r="AL50" s="315" t="s">
        <v>119</v>
      </c>
      <c r="AM50" s="95"/>
      <c r="AN50" s="95"/>
      <c r="AO50" s="95"/>
      <c r="AP50" s="95"/>
      <c r="AQ50" s="95"/>
      <c r="AR50" s="95"/>
      <c r="AS50" s="95"/>
      <c r="AT50" s="95"/>
      <c r="AU50" s="95"/>
      <c r="AV50" s="95"/>
      <c r="AW50" s="95"/>
      <c r="AX50" s="95"/>
      <c r="AY50" s="95"/>
      <c r="AZ50" s="95"/>
      <c r="BA50" s="95"/>
    </row>
    <row r="51" spans="1:64" ht="15.75" customHeight="1" thickBot="1" x14ac:dyDescent="0.3">
      <c r="A51" s="4"/>
      <c r="B51" s="296"/>
      <c r="C51" s="317"/>
      <c r="D51" s="376"/>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9"/>
      <c r="AI51" s="4"/>
      <c r="AJ51" s="321"/>
      <c r="AK51" s="367"/>
      <c r="AL51" s="316"/>
      <c r="AM51" s="95"/>
      <c r="AN51" s="95"/>
      <c r="AO51" s="95"/>
      <c r="AP51" s="95"/>
      <c r="AQ51" s="95"/>
      <c r="AR51" s="95"/>
      <c r="AS51" s="95"/>
      <c r="AT51" s="95"/>
      <c r="AU51" s="95"/>
      <c r="AV51" s="95"/>
      <c r="AW51" s="95"/>
      <c r="AX51" s="95"/>
      <c r="AY51" s="95"/>
      <c r="AZ51" s="95"/>
      <c r="BA51" s="95"/>
    </row>
    <row r="52" spans="1:64" ht="18.75" x14ac:dyDescent="0.25">
      <c r="A52" s="4"/>
      <c r="B52" s="353" t="s">
        <v>72</v>
      </c>
      <c r="C52" s="290"/>
      <c r="D52" s="290"/>
      <c r="E52" s="290"/>
      <c r="F52" s="290"/>
      <c r="G52" s="290"/>
      <c r="H52" s="298"/>
      <c r="I52" s="328">
        <f>$J$35</f>
        <v>2220</v>
      </c>
      <c r="J52" s="329"/>
      <c r="K52" s="329"/>
      <c r="L52" s="329"/>
      <c r="M52" s="330"/>
      <c r="N52" s="19"/>
      <c r="O52" s="17"/>
      <c r="P52" s="17"/>
      <c r="Q52" s="17"/>
      <c r="R52" s="17"/>
      <c r="S52" s="17"/>
      <c r="T52" s="17"/>
      <c r="U52" s="17"/>
      <c r="V52" s="17"/>
      <c r="W52" s="17"/>
      <c r="X52" s="17"/>
      <c r="Y52" s="17"/>
      <c r="Z52" s="17"/>
      <c r="AA52" s="17"/>
      <c r="AB52" s="17"/>
      <c r="AC52" s="17"/>
      <c r="AD52" s="17"/>
      <c r="AE52" s="17"/>
      <c r="AF52" s="23"/>
      <c r="AG52" s="23"/>
      <c r="AH52" s="24"/>
      <c r="AI52" s="4"/>
      <c r="AJ52" s="324" t="s">
        <v>114</v>
      </c>
      <c r="AK52" s="325"/>
      <c r="AL52" s="325"/>
      <c r="AM52" s="325"/>
      <c r="AN52" s="325"/>
      <c r="AO52" s="325"/>
      <c r="AP52" s="325"/>
      <c r="AQ52" s="326"/>
      <c r="AR52" s="309">
        <f>IFERROR((X42-X40-I62),0)</f>
        <v>329933.33333333331</v>
      </c>
      <c r="AS52" s="310"/>
      <c r="AT52" s="310"/>
      <c r="AU52" s="310"/>
      <c r="AV52" s="310"/>
      <c r="AW52" s="310"/>
      <c r="AX52" s="310"/>
      <c r="AY52" s="310"/>
      <c r="AZ52" s="310"/>
      <c r="BA52" s="311"/>
    </row>
    <row r="53" spans="1:64" ht="19.5" thickBot="1" x14ac:dyDescent="0.3">
      <c r="A53" s="4"/>
      <c r="B53" s="321"/>
      <c r="C53" s="322"/>
      <c r="D53" s="322"/>
      <c r="E53" s="322"/>
      <c r="F53" s="322"/>
      <c r="G53" s="322"/>
      <c r="H53" s="320"/>
      <c r="I53" s="288"/>
      <c r="J53" s="286"/>
      <c r="K53" s="286"/>
      <c r="L53" s="286"/>
      <c r="M53" s="287"/>
      <c r="N53" s="20"/>
      <c r="O53" s="13"/>
      <c r="P53" s="13"/>
      <c r="Q53" s="13"/>
      <c r="R53" s="13"/>
      <c r="S53" s="13"/>
      <c r="T53" s="13"/>
      <c r="U53" s="13"/>
      <c r="V53" s="13"/>
      <c r="W53" s="13"/>
      <c r="X53" s="13"/>
      <c r="Y53" s="13"/>
      <c r="Z53" s="13"/>
      <c r="AA53" s="13"/>
      <c r="AB53" s="13"/>
      <c r="AC53" s="13"/>
      <c r="AD53" s="13"/>
      <c r="AE53" s="13"/>
      <c r="AF53" s="22"/>
      <c r="AG53" s="22"/>
      <c r="AH53" s="25"/>
      <c r="AI53" s="4"/>
      <c r="AJ53" s="306" t="s">
        <v>115</v>
      </c>
      <c r="AK53" s="307"/>
      <c r="AL53" s="307"/>
      <c r="AM53" s="307"/>
      <c r="AN53" s="307"/>
      <c r="AO53" s="307"/>
      <c r="AP53" s="307"/>
      <c r="AQ53" s="308"/>
      <c r="AR53" s="312"/>
      <c r="AS53" s="313"/>
      <c r="AT53" s="313"/>
      <c r="AU53" s="313"/>
      <c r="AV53" s="313"/>
      <c r="AW53" s="313"/>
      <c r="AX53" s="313"/>
      <c r="AY53" s="313"/>
      <c r="AZ53" s="313"/>
      <c r="BA53" s="314"/>
    </row>
    <row r="54" spans="1:64" x14ac:dyDescent="0.25">
      <c r="A54" s="4"/>
      <c r="B54" s="318" t="s">
        <v>22</v>
      </c>
      <c r="C54" s="319"/>
      <c r="D54" s="319"/>
      <c r="E54" s="319"/>
      <c r="F54" s="319"/>
      <c r="G54" s="319"/>
      <c r="H54" s="320"/>
      <c r="I54" s="285">
        <f>$AT$35</f>
        <v>2600</v>
      </c>
      <c r="J54" s="286"/>
      <c r="K54" s="286"/>
      <c r="L54" s="286"/>
      <c r="M54" s="287"/>
      <c r="N54" s="20"/>
      <c r="O54" s="13"/>
      <c r="P54" s="13"/>
      <c r="Q54" s="13"/>
      <c r="R54" s="13"/>
      <c r="S54" s="13"/>
      <c r="T54" s="13"/>
      <c r="U54" s="13"/>
      <c r="V54" s="13"/>
      <c r="W54" s="13"/>
      <c r="X54" s="13"/>
      <c r="Y54" s="13"/>
      <c r="Z54" s="13"/>
      <c r="AA54" s="13"/>
      <c r="AB54" s="13"/>
      <c r="AC54" s="13"/>
      <c r="AD54" s="13"/>
      <c r="AE54" s="13"/>
      <c r="AF54" s="22"/>
      <c r="AG54" s="22"/>
      <c r="AH54" s="25"/>
      <c r="AI54" s="4"/>
      <c r="AJ54" s="261" t="s">
        <v>29</v>
      </c>
      <c r="AK54" s="262"/>
      <c r="AL54" s="262"/>
      <c r="AM54" s="262"/>
      <c r="AN54" s="262"/>
      <c r="AO54" s="262"/>
      <c r="AP54" s="262"/>
      <c r="AQ54" s="262"/>
      <c r="AR54" s="327">
        <f>IFERROR((J35+AT35+AV44+J46+X44),0)</f>
        <v>66106.666666666672</v>
      </c>
      <c r="AS54" s="253"/>
      <c r="AT54" s="253"/>
      <c r="AU54" s="253"/>
      <c r="AV54" s="253"/>
      <c r="AW54" s="253"/>
      <c r="AX54" s="253"/>
      <c r="AY54" s="304"/>
      <c r="AZ54" s="304"/>
      <c r="BA54" s="305"/>
    </row>
    <row r="55" spans="1:64" x14ac:dyDescent="0.25">
      <c r="A55" s="4"/>
      <c r="B55" s="321"/>
      <c r="C55" s="322"/>
      <c r="D55" s="322"/>
      <c r="E55" s="322"/>
      <c r="F55" s="322"/>
      <c r="G55" s="322"/>
      <c r="H55" s="320"/>
      <c r="I55" s="288"/>
      <c r="J55" s="286"/>
      <c r="K55" s="286"/>
      <c r="L55" s="286"/>
      <c r="M55" s="287"/>
      <c r="N55" s="20"/>
      <c r="O55" s="13"/>
      <c r="P55" s="13"/>
      <c r="Q55" s="13"/>
      <c r="R55" s="13"/>
      <c r="S55" s="13"/>
      <c r="T55" s="13"/>
      <c r="U55" s="13"/>
      <c r="V55" s="13"/>
      <c r="W55" s="13"/>
      <c r="X55" s="13"/>
      <c r="Y55" s="13"/>
      <c r="Z55" s="13"/>
      <c r="AA55" s="13"/>
      <c r="AB55" s="13"/>
      <c r="AC55" s="13"/>
      <c r="AD55" s="13"/>
      <c r="AE55" s="13"/>
      <c r="AF55" s="22"/>
      <c r="AG55" s="22"/>
      <c r="AH55" s="25"/>
      <c r="AI55" s="4"/>
      <c r="AJ55" s="261"/>
      <c r="AK55" s="262"/>
      <c r="AL55" s="262"/>
      <c r="AM55" s="262"/>
      <c r="AN55" s="262"/>
      <c r="AO55" s="262"/>
      <c r="AP55" s="262"/>
      <c r="AQ55" s="262"/>
      <c r="AR55" s="303"/>
      <c r="AS55" s="253"/>
      <c r="AT55" s="253"/>
      <c r="AU55" s="253"/>
      <c r="AV55" s="253"/>
      <c r="AW55" s="253"/>
      <c r="AX55" s="253"/>
      <c r="AY55" s="304"/>
      <c r="AZ55" s="304"/>
      <c r="BA55" s="305"/>
    </row>
    <row r="56" spans="1:64" ht="14.45" customHeight="1" x14ac:dyDescent="0.25">
      <c r="A56" s="4"/>
      <c r="B56" s="318" t="s">
        <v>23</v>
      </c>
      <c r="C56" s="319"/>
      <c r="D56" s="319"/>
      <c r="E56" s="319"/>
      <c r="F56" s="319"/>
      <c r="G56" s="319"/>
      <c r="H56" s="320"/>
      <c r="I56" s="285">
        <f>AV46</f>
        <v>30886.666666666668</v>
      </c>
      <c r="J56" s="286"/>
      <c r="K56" s="286"/>
      <c r="L56" s="286"/>
      <c r="M56" s="287"/>
      <c r="N56" s="20"/>
      <c r="O56" s="13"/>
      <c r="P56" s="13"/>
      <c r="Q56" s="13"/>
      <c r="R56" s="13"/>
      <c r="S56" s="13"/>
      <c r="T56" s="13"/>
      <c r="U56" s="13"/>
      <c r="V56" s="13"/>
      <c r="W56" s="13"/>
      <c r="X56" s="13"/>
      <c r="Y56" s="13"/>
      <c r="Z56" s="13"/>
      <c r="AA56" s="13"/>
      <c r="AB56" s="13"/>
      <c r="AC56" s="13"/>
      <c r="AD56" s="13"/>
      <c r="AE56" s="13"/>
      <c r="AF56" s="22"/>
      <c r="AG56" s="22"/>
      <c r="AH56" s="25"/>
      <c r="AI56" s="4"/>
      <c r="AJ56" s="261" t="s">
        <v>31</v>
      </c>
      <c r="AK56" s="262"/>
      <c r="AL56" s="262"/>
      <c r="AM56" s="262"/>
      <c r="AN56" s="262"/>
      <c r="AO56" s="262"/>
      <c r="AP56" s="262"/>
      <c r="AQ56" s="262"/>
      <c r="AR56" s="299">
        <f>IFERROR((X40/(AR54)),0)</f>
        <v>0.37817668414683336</v>
      </c>
      <c r="AS56" s="300"/>
      <c r="AT56" s="300"/>
      <c r="AU56" s="300"/>
      <c r="AV56" s="300"/>
      <c r="AW56" s="300"/>
      <c r="AX56" s="300"/>
      <c r="AY56" s="301"/>
      <c r="AZ56" s="301"/>
      <c r="BA56" s="302"/>
    </row>
    <row r="57" spans="1:64" ht="15" customHeight="1" x14ac:dyDescent="0.25">
      <c r="A57" s="4"/>
      <c r="B57" s="321"/>
      <c r="C57" s="322"/>
      <c r="D57" s="322"/>
      <c r="E57" s="322"/>
      <c r="F57" s="322"/>
      <c r="G57" s="322"/>
      <c r="H57" s="320"/>
      <c r="I57" s="288"/>
      <c r="J57" s="286"/>
      <c r="K57" s="286"/>
      <c r="L57" s="286"/>
      <c r="M57" s="287"/>
      <c r="N57" s="20"/>
      <c r="O57" s="13"/>
      <c r="P57" s="13"/>
      <c r="Q57" s="13"/>
      <c r="R57" s="13"/>
      <c r="S57" s="13"/>
      <c r="T57" s="13"/>
      <c r="U57" s="13"/>
      <c r="V57" s="13"/>
      <c r="W57" s="13"/>
      <c r="X57" s="13"/>
      <c r="Y57" s="13"/>
      <c r="Z57" s="13"/>
      <c r="AA57" s="13"/>
      <c r="AB57" s="13"/>
      <c r="AC57" s="13"/>
      <c r="AD57" s="13"/>
      <c r="AE57" s="13"/>
      <c r="AF57" s="22"/>
      <c r="AG57" s="22"/>
      <c r="AH57" s="25"/>
      <c r="AI57" s="4"/>
      <c r="AJ57" s="261"/>
      <c r="AK57" s="262"/>
      <c r="AL57" s="262"/>
      <c r="AM57" s="262"/>
      <c r="AN57" s="262"/>
      <c r="AO57" s="262"/>
      <c r="AP57" s="262"/>
      <c r="AQ57" s="262"/>
      <c r="AR57" s="331"/>
      <c r="AS57" s="332"/>
      <c r="AT57" s="332"/>
      <c r="AU57" s="332"/>
      <c r="AV57" s="332"/>
      <c r="AW57" s="332"/>
      <c r="AX57" s="332"/>
      <c r="AY57" s="333"/>
      <c r="AZ57" s="333"/>
      <c r="BA57" s="334"/>
      <c r="BG57" s="5"/>
      <c r="BH57" s="5"/>
      <c r="BI57" s="5"/>
      <c r="BJ57" s="5"/>
      <c r="BK57" s="5"/>
      <c r="BL57" s="5"/>
    </row>
    <row r="58" spans="1:64" ht="14.45" customHeight="1" x14ac:dyDescent="0.25">
      <c r="A58" s="4"/>
      <c r="B58" s="318" t="s">
        <v>73</v>
      </c>
      <c r="C58" s="319"/>
      <c r="D58" s="319"/>
      <c r="E58" s="319"/>
      <c r="F58" s="319"/>
      <c r="G58" s="319"/>
      <c r="H58" s="320"/>
      <c r="I58" s="285">
        <f>$Z$35</f>
        <v>19360</v>
      </c>
      <c r="J58" s="286"/>
      <c r="K58" s="286"/>
      <c r="L58" s="286"/>
      <c r="M58" s="287"/>
      <c r="N58" s="20"/>
      <c r="O58" s="13"/>
      <c r="P58" s="13"/>
      <c r="Q58" s="13"/>
      <c r="R58" s="13"/>
      <c r="S58" s="13"/>
      <c r="T58" s="13"/>
      <c r="U58" s="13"/>
      <c r="V58" s="13"/>
      <c r="W58" s="13"/>
      <c r="X58" s="13"/>
      <c r="Y58" s="13"/>
      <c r="Z58" s="13"/>
      <c r="AA58" s="13"/>
      <c r="AB58" s="13"/>
      <c r="AC58" s="13"/>
      <c r="AD58" s="13"/>
      <c r="AE58" s="13"/>
      <c r="AF58" s="22"/>
      <c r="AG58" s="22"/>
      <c r="AH58" s="25"/>
      <c r="AI58" s="4"/>
      <c r="AJ58" s="261" t="s">
        <v>107</v>
      </c>
      <c r="AK58" s="262"/>
      <c r="AL58" s="262"/>
      <c r="AM58" s="262"/>
      <c r="AN58" s="262"/>
      <c r="AO58" s="262"/>
      <c r="AP58" s="262"/>
      <c r="AQ58" s="262"/>
      <c r="AR58" s="299">
        <f>IFERROR(((X40)/(AR54)/J44)*12,0)</f>
        <v>0.90762404195239998</v>
      </c>
      <c r="AS58" s="300"/>
      <c r="AT58" s="300"/>
      <c r="AU58" s="300"/>
      <c r="AV58" s="300"/>
      <c r="AW58" s="300"/>
      <c r="AX58" s="300"/>
      <c r="AY58" s="301"/>
      <c r="AZ58" s="301"/>
      <c r="BA58" s="302"/>
    </row>
    <row r="59" spans="1:64" ht="14.45" customHeight="1" x14ac:dyDescent="0.25">
      <c r="A59" s="4"/>
      <c r="B59" s="321"/>
      <c r="C59" s="322"/>
      <c r="D59" s="322"/>
      <c r="E59" s="322"/>
      <c r="F59" s="322"/>
      <c r="G59" s="322"/>
      <c r="H59" s="320"/>
      <c r="I59" s="288"/>
      <c r="J59" s="286"/>
      <c r="K59" s="286"/>
      <c r="L59" s="286"/>
      <c r="M59" s="287"/>
      <c r="N59" s="20"/>
      <c r="O59" s="13"/>
      <c r="P59" s="13"/>
      <c r="Q59" s="13"/>
      <c r="R59" s="13"/>
      <c r="S59" s="13"/>
      <c r="T59" s="13"/>
      <c r="U59" s="13"/>
      <c r="V59" s="13"/>
      <c r="W59" s="13"/>
      <c r="X59" s="13"/>
      <c r="Y59" s="13"/>
      <c r="Z59" s="13"/>
      <c r="AA59" s="13"/>
      <c r="AB59" s="13"/>
      <c r="AC59" s="13"/>
      <c r="AD59" s="13"/>
      <c r="AE59" s="13"/>
      <c r="AF59" s="22"/>
      <c r="AG59" s="22"/>
      <c r="AH59" s="25"/>
      <c r="AI59" s="4"/>
      <c r="AJ59" s="261"/>
      <c r="AK59" s="262"/>
      <c r="AL59" s="262"/>
      <c r="AM59" s="262"/>
      <c r="AN59" s="262"/>
      <c r="AO59" s="262"/>
      <c r="AP59" s="262"/>
      <c r="AQ59" s="262"/>
      <c r="AR59" s="303"/>
      <c r="AS59" s="253"/>
      <c r="AT59" s="253"/>
      <c r="AU59" s="253"/>
      <c r="AV59" s="253"/>
      <c r="AW59" s="253"/>
      <c r="AX59" s="253"/>
      <c r="AY59" s="304"/>
      <c r="AZ59" s="304"/>
      <c r="BA59" s="305"/>
    </row>
    <row r="60" spans="1:64" ht="14.45" customHeight="1" x14ac:dyDescent="0.25">
      <c r="A60" s="4"/>
      <c r="B60" s="318" t="s">
        <v>24</v>
      </c>
      <c r="C60" s="319"/>
      <c r="D60" s="319"/>
      <c r="E60" s="319"/>
      <c r="F60" s="319"/>
      <c r="G60" s="319"/>
      <c r="H60" s="320"/>
      <c r="I60" s="285">
        <f>$J$46</f>
        <v>30000</v>
      </c>
      <c r="J60" s="286"/>
      <c r="K60" s="286"/>
      <c r="L60" s="286"/>
      <c r="M60" s="287"/>
      <c r="N60" s="20"/>
      <c r="O60" s="13"/>
      <c r="P60" s="13"/>
      <c r="Q60" s="13"/>
      <c r="R60" s="13"/>
      <c r="S60" s="13"/>
      <c r="T60" s="13"/>
      <c r="U60" s="13"/>
      <c r="V60" s="13"/>
      <c r="W60" s="13"/>
      <c r="X60" s="13"/>
      <c r="Y60" s="13"/>
      <c r="Z60" s="13"/>
      <c r="AA60" s="13"/>
      <c r="AB60" s="13"/>
      <c r="AC60" s="13"/>
      <c r="AD60" s="13"/>
      <c r="AE60" s="13"/>
      <c r="AF60" s="22"/>
      <c r="AG60" s="22"/>
      <c r="AH60" s="25"/>
      <c r="AI60" s="4"/>
      <c r="AJ60" s="261" t="s">
        <v>108</v>
      </c>
      <c r="AK60" s="262"/>
      <c r="AL60" s="262"/>
      <c r="AM60" s="262"/>
      <c r="AN60" s="262"/>
      <c r="AO60" s="262"/>
      <c r="AP60" s="262"/>
      <c r="AQ60" s="262"/>
      <c r="AR60" s="299">
        <f>IFERROR((I62/X42),0)</f>
        <v>0.19333333333333336</v>
      </c>
      <c r="AS60" s="300"/>
      <c r="AT60" s="300"/>
      <c r="AU60" s="300"/>
      <c r="AV60" s="300"/>
      <c r="AW60" s="300"/>
      <c r="AX60" s="300"/>
      <c r="AY60" s="301"/>
      <c r="AZ60" s="301"/>
      <c r="BA60" s="302"/>
    </row>
    <row r="61" spans="1:64" ht="15" customHeight="1" x14ac:dyDescent="0.25">
      <c r="A61" s="4"/>
      <c r="B61" s="267"/>
      <c r="C61" s="268"/>
      <c r="D61" s="268"/>
      <c r="E61" s="268"/>
      <c r="F61" s="268"/>
      <c r="G61" s="268"/>
      <c r="H61" s="323"/>
      <c r="I61" s="288"/>
      <c r="J61" s="286"/>
      <c r="K61" s="286"/>
      <c r="L61" s="286"/>
      <c r="M61" s="287"/>
      <c r="N61" s="20"/>
      <c r="O61" s="13"/>
      <c r="P61" s="13"/>
      <c r="Q61" s="13"/>
      <c r="R61" s="13"/>
      <c r="S61" s="13"/>
      <c r="T61" s="13"/>
      <c r="U61" s="13"/>
      <c r="V61" s="13"/>
      <c r="W61" s="13"/>
      <c r="X61" s="13"/>
      <c r="Y61" s="13"/>
      <c r="Z61" s="13"/>
      <c r="AA61" s="13"/>
      <c r="AB61" s="13"/>
      <c r="AC61" s="13"/>
      <c r="AD61" s="13"/>
      <c r="AE61" s="13"/>
      <c r="AF61" s="22"/>
      <c r="AG61" s="22"/>
      <c r="AH61" s="25"/>
      <c r="AI61" s="4"/>
      <c r="AJ61" s="261"/>
      <c r="AK61" s="262"/>
      <c r="AL61" s="262"/>
      <c r="AM61" s="262"/>
      <c r="AN61" s="262"/>
      <c r="AO61" s="262"/>
      <c r="AP61" s="262"/>
      <c r="AQ61" s="262"/>
      <c r="AR61" s="303"/>
      <c r="AS61" s="253"/>
      <c r="AT61" s="253"/>
      <c r="AU61" s="253"/>
      <c r="AV61" s="253"/>
      <c r="AW61" s="253"/>
      <c r="AX61" s="253"/>
      <c r="AY61" s="304"/>
      <c r="AZ61" s="304"/>
      <c r="BA61" s="305"/>
    </row>
    <row r="62" spans="1:64" ht="14.45" customHeight="1" x14ac:dyDescent="0.25">
      <c r="A62" s="4"/>
      <c r="B62" s="291" t="s">
        <v>25</v>
      </c>
      <c r="C62" s="292"/>
      <c r="D62" s="292"/>
      <c r="E62" s="292"/>
      <c r="F62" s="292"/>
      <c r="G62" s="292"/>
      <c r="H62" s="292"/>
      <c r="I62" s="255">
        <f>SUM(I52:M61)</f>
        <v>85066.666666666672</v>
      </c>
      <c r="J62" s="256"/>
      <c r="K62" s="256"/>
      <c r="L62" s="256"/>
      <c r="M62" s="257"/>
      <c r="N62" s="20"/>
      <c r="O62" s="13"/>
      <c r="P62" s="13"/>
      <c r="Q62" s="13"/>
      <c r="R62" s="13"/>
      <c r="S62" s="13"/>
      <c r="T62" s="13"/>
      <c r="U62" s="13"/>
      <c r="V62" s="13"/>
      <c r="W62" s="13"/>
      <c r="X62" s="13"/>
      <c r="Y62" s="13"/>
      <c r="Z62" s="13"/>
      <c r="AA62" s="13"/>
      <c r="AB62" s="13"/>
      <c r="AC62" s="13"/>
      <c r="AD62" s="13"/>
      <c r="AE62" s="13"/>
      <c r="AF62" s="22"/>
      <c r="AG62" s="22"/>
      <c r="AH62" s="25"/>
      <c r="AI62" s="4"/>
      <c r="AJ62" s="261" t="s">
        <v>158</v>
      </c>
      <c r="AK62" s="262"/>
      <c r="AL62" s="262"/>
      <c r="AM62" s="262"/>
      <c r="AN62" s="262"/>
      <c r="AO62" s="262"/>
      <c r="AP62" s="262"/>
      <c r="AQ62" s="262"/>
      <c r="AR62" s="277">
        <f>IFERROR((AP35+AJ44),0)</f>
        <v>4858.9808219178085</v>
      </c>
      <c r="AS62" s="278"/>
      <c r="AT62" s="278"/>
      <c r="AU62" s="278"/>
      <c r="AV62" s="278"/>
      <c r="AW62" s="278"/>
      <c r="AX62" s="278"/>
      <c r="AY62" s="279"/>
      <c r="AZ62" s="279"/>
      <c r="BA62" s="280"/>
    </row>
    <row r="63" spans="1:64" ht="15" customHeight="1" thickBot="1" x14ac:dyDescent="0.3">
      <c r="A63" s="4"/>
      <c r="B63" s="293"/>
      <c r="C63" s="177"/>
      <c r="D63" s="177"/>
      <c r="E63" s="177"/>
      <c r="F63" s="177"/>
      <c r="G63" s="177"/>
      <c r="H63" s="177"/>
      <c r="I63" s="258"/>
      <c r="J63" s="259"/>
      <c r="K63" s="259"/>
      <c r="L63" s="259"/>
      <c r="M63" s="260"/>
      <c r="N63" s="21"/>
      <c r="O63" s="18"/>
      <c r="P63" s="18"/>
      <c r="Q63" s="18"/>
      <c r="R63" s="18"/>
      <c r="S63" s="18"/>
      <c r="T63" s="18"/>
      <c r="U63" s="18"/>
      <c r="V63" s="18"/>
      <c r="W63" s="18"/>
      <c r="X63" s="18"/>
      <c r="Y63" s="18"/>
      <c r="Z63" s="18"/>
      <c r="AA63" s="18"/>
      <c r="AB63" s="18"/>
      <c r="AC63" s="18"/>
      <c r="AD63" s="18"/>
      <c r="AE63" s="18"/>
      <c r="AF63" s="26"/>
      <c r="AG63" s="26"/>
      <c r="AH63" s="27"/>
      <c r="AI63" s="4"/>
      <c r="AJ63" s="263"/>
      <c r="AK63" s="264"/>
      <c r="AL63" s="264"/>
      <c r="AM63" s="264"/>
      <c r="AN63" s="264"/>
      <c r="AO63" s="264"/>
      <c r="AP63" s="264"/>
      <c r="AQ63" s="264"/>
      <c r="AR63" s="281"/>
      <c r="AS63" s="282"/>
      <c r="AT63" s="282"/>
      <c r="AU63" s="282"/>
      <c r="AV63" s="282"/>
      <c r="AW63" s="282"/>
      <c r="AX63" s="282"/>
      <c r="AY63" s="283"/>
      <c r="AZ63" s="283"/>
      <c r="BA63" s="284"/>
    </row>
    <row r="64" spans="1:64" x14ac:dyDescent="0.25">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62"/>
      <c r="AK64" s="262"/>
      <c r="AL64" s="262"/>
      <c r="AM64" s="262"/>
      <c r="AN64" s="262"/>
      <c r="AO64" s="262"/>
      <c r="AP64" s="262"/>
      <c r="AQ64" s="262"/>
      <c r="AR64" s="253"/>
      <c r="AS64" s="253"/>
      <c r="AT64" s="253"/>
      <c r="AU64" s="253"/>
      <c r="AV64" s="253"/>
      <c r="AW64" s="253"/>
      <c r="AX64" s="253"/>
      <c r="AY64" s="254"/>
      <c r="AZ64" s="254"/>
      <c r="BA64" s="254"/>
    </row>
    <row r="65" spans="1:53" ht="15.75" thickBot="1" x14ac:dyDescent="0.3">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62"/>
      <c r="AK65" s="262"/>
      <c r="AL65" s="262"/>
      <c r="AM65" s="262"/>
      <c r="AN65" s="262"/>
      <c r="AO65" s="262"/>
      <c r="AP65" s="262"/>
      <c r="AQ65" s="262"/>
      <c r="AR65" s="253"/>
      <c r="AS65" s="253"/>
      <c r="AT65" s="253"/>
      <c r="AU65" s="253"/>
      <c r="AV65" s="253"/>
      <c r="AW65" s="253"/>
      <c r="AX65" s="253"/>
      <c r="AY65" s="254"/>
      <c r="AZ65" s="254"/>
      <c r="BA65" s="254"/>
    </row>
    <row r="66" spans="1:53" ht="14.45" customHeight="1" x14ac:dyDescent="0.25">
      <c r="A66" s="4"/>
      <c r="B66" s="294" t="s">
        <v>117</v>
      </c>
      <c r="C66" s="295"/>
      <c r="D66" s="117" t="s">
        <v>118</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1:53" ht="15" customHeight="1" thickBot="1" x14ac:dyDescent="0.3">
      <c r="A67" s="4"/>
      <c r="B67" s="296"/>
      <c r="C67" s="297"/>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18"/>
      <c r="AR67" s="118"/>
      <c r="AS67" s="118"/>
      <c r="AT67" s="118"/>
      <c r="AU67" s="118"/>
      <c r="AV67" s="118"/>
      <c r="AW67" s="118"/>
      <c r="AX67" s="118"/>
      <c r="AY67" s="118"/>
      <c r="AZ67" s="118"/>
      <c r="BA67" s="118"/>
    </row>
    <row r="68" spans="1:53" ht="14.45" customHeight="1" x14ac:dyDescent="0.25">
      <c r="A68" s="4"/>
      <c r="B68" s="289" t="s">
        <v>125</v>
      </c>
      <c r="C68" s="290"/>
      <c r="D68" s="290"/>
      <c r="E68" s="290"/>
      <c r="F68" s="290"/>
      <c r="G68" s="290"/>
      <c r="H68" s="179" t="s">
        <v>120</v>
      </c>
      <c r="I68" s="180"/>
      <c r="J68" s="180"/>
      <c r="K68" s="180"/>
      <c r="L68" s="181"/>
      <c r="M68" s="185" t="s">
        <v>121</v>
      </c>
      <c r="N68" s="180"/>
      <c r="O68" s="180"/>
      <c r="P68" s="180"/>
      <c r="Q68" s="181"/>
      <c r="R68" s="185" t="s">
        <v>122</v>
      </c>
      <c r="S68" s="180"/>
      <c r="T68" s="180"/>
      <c r="U68" s="180"/>
      <c r="V68" s="181"/>
      <c r="W68" s="185" t="s">
        <v>127</v>
      </c>
      <c r="X68" s="180"/>
      <c r="Y68" s="180"/>
      <c r="Z68" s="180"/>
      <c r="AA68" s="181"/>
      <c r="AB68" s="185" t="s">
        <v>126</v>
      </c>
      <c r="AC68" s="180"/>
      <c r="AD68" s="180"/>
      <c r="AE68" s="180"/>
      <c r="AF68" s="181"/>
      <c r="AG68" s="185" t="s">
        <v>126</v>
      </c>
      <c r="AH68" s="290"/>
      <c r="AI68" s="290"/>
      <c r="AJ68" s="290"/>
      <c r="AK68" s="298"/>
      <c r="AL68" s="185" t="s">
        <v>129</v>
      </c>
      <c r="AM68" s="290"/>
      <c r="AN68" s="290"/>
      <c r="AO68" s="290"/>
      <c r="AP68" s="290"/>
      <c r="AQ68" s="149" t="s">
        <v>2</v>
      </c>
      <c r="AR68" s="150"/>
      <c r="AS68" s="150"/>
      <c r="AT68" s="150"/>
      <c r="AU68" s="150"/>
      <c r="AV68" s="150"/>
      <c r="AW68" s="150"/>
      <c r="AX68" s="150"/>
      <c r="AY68" s="150"/>
      <c r="AZ68" s="150"/>
      <c r="BA68" s="151"/>
    </row>
    <row r="69" spans="1:53" ht="18.600000000000001" customHeight="1" thickBot="1" x14ac:dyDescent="0.3">
      <c r="A69" s="4"/>
      <c r="B69" s="296"/>
      <c r="C69" s="317"/>
      <c r="D69" s="317"/>
      <c r="E69" s="317"/>
      <c r="F69" s="317"/>
      <c r="G69" s="317"/>
      <c r="H69" s="182"/>
      <c r="I69" s="183"/>
      <c r="J69" s="183"/>
      <c r="K69" s="183"/>
      <c r="L69" s="184"/>
      <c r="M69" s="186"/>
      <c r="N69" s="183"/>
      <c r="O69" s="183"/>
      <c r="P69" s="183"/>
      <c r="Q69" s="184"/>
      <c r="R69" s="186"/>
      <c r="S69" s="183"/>
      <c r="T69" s="183"/>
      <c r="U69" s="183"/>
      <c r="V69" s="184"/>
      <c r="W69" s="186"/>
      <c r="X69" s="183"/>
      <c r="Y69" s="183"/>
      <c r="Z69" s="183"/>
      <c r="AA69" s="184"/>
      <c r="AB69" s="186"/>
      <c r="AC69" s="183"/>
      <c r="AD69" s="183"/>
      <c r="AE69" s="183"/>
      <c r="AF69" s="184"/>
      <c r="AG69" s="99" t="s">
        <v>128</v>
      </c>
      <c r="AH69" s="100"/>
      <c r="AI69" s="100"/>
      <c r="AJ69" s="100"/>
      <c r="AK69" s="101"/>
      <c r="AL69" s="276"/>
      <c r="AM69" s="268"/>
      <c r="AN69" s="268"/>
      <c r="AO69" s="268"/>
      <c r="AP69" s="268"/>
      <c r="AQ69" s="152"/>
      <c r="AR69" s="153"/>
      <c r="AS69" s="153"/>
      <c r="AT69" s="153"/>
      <c r="AU69" s="153"/>
      <c r="AV69" s="153"/>
      <c r="AW69" s="153"/>
      <c r="AX69" s="153"/>
      <c r="AY69" s="153"/>
      <c r="AZ69" s="153"/>
      <c r="BA69" s="154"/>
    </row>
    <row r="70" spans="1:53" ht="14.45" customHeight="1" thickBot="1" x14ac:dyDescent="0.3">
      <c r="A70" s="4"/>
      <c r="B70" s="289" t="s">
        <v>123</v>
      </c>
      <c r="C70" s="290"/>
      <c r="D70" s="290"/>
      <c r="E70" s="290"/>
      <c r="F70" s="290"/>
      <c r="G70" s="290"/>
      <c r="H70" s="247">
        <f>IFERROR((($J$44+1)*AP35),0)</f>
        <v>3120</v>
      </c>
      <c r="I70" s="248"/>
      <c r="J70" s="248"/>
      <c r="K70" s="248"/>
      <c r="L70" s="249"/>
      <c r="M70" s="247">
        <f>IFERROR((($J$44+1)*AJ44+(AV42)),0)</f>
        <v>35633.884931506851</v>
      </c>
      <c r="N70" s="248"/>
      <c r="O70" s="248"/>
      <c r="P70" s="248"/>
      <c r="Q70" s="249"/>
      <c r="R70" s="247">
        <f>IFERROR((H70+M70+I52+I58+I60),0)</f>
        <v>90333.884931506851</v>
      </c>
      <c r="S70" s="248"/>
      <c r="T70" s="248"/>
      <c r="U70" s="248"/>
      <c r="V70" s="249"/>
      <c r="W70" s="247">
        <f>IFERROR(($J$35+$H$70+($AJ$44*($J$44+1))+$I$60),0)</f>
        <v>61373.884931506851</v>
      </c>
      <c r="X70" s="248"/>
      <c r="Y70" s="248"/>
      <c r="Z70" s="248"/>
      <c r="AA70" s="249"/>
      <c r="AB70" s="269">
        <f>IFERROR((X40/W70),0)</f>
        <v>0.4073393761515986</v>
      </c>
      <c r="AC70" s="270"/>
      <c r="AD70" s="270"/>
      <c r="AE70" s="270"/>
      <c r="AF70" s="271"/>
      <c r="AG70" s="269">
        <f>IFERROR((($X$40/$W$70)/($J$44+1)*12),0)</f>
        <v>0.8146787523031972</v>
      </c>
      <c r="AH70" s="270"/>
      <c r="AI70" s="270"/>
      <c r="AJ70" s="270"/>
      <c r="AK70" s="271"/>
      <c r="AL70" s="275">
        <f>IFERROR((R70/X42),0)</f>
        <v>0.20530428393524283</v>
      </c>
      <c r="AM70" s="266"/>
      <c r="AN70" s="266"/>
      <c r="AO70" s="266"/>
      <c r="AP70" s="266"/>
      <c r="AQ70" s="155">
        <f>IFERROR(($X$42-$X$40-$R$70),0)</f>
        <v>324666.11506849318</v>
      </c>
      <c r="AR70" s="156"/>
      <c r="AS70" s="156"/>
      <c r="AT70" s="156"/>
      <c r="AU70" s="156"/>
      <c r="AV70" s="156"/>
      <c r="AW70" s="156"/>
      <c r="AX70" s="156"/>
      <c r="AY70" s="156"/>
      <c r="AZ70" s="156"/>
      <c r="BA70" s="157"/>
    </row>
    <row r="71" spans="1:53" ht="14.45" customHeight="1" thickBot="1" x14ac:dyDescent="0.3">
      <c r="A71" s="4"/>
      <c r="B71" s="267"/>
      <c r="C71" s="268"/>
      <c r="D71" s="268"/>
      <c r="E71" s="268"/>
      <c r="F71" s="268"/>
      <c r="G71" s="268"/>
      <c r="H71" s="250"/>
      <c r="I71" s="251"/>
      <c r="J71" s="251"/>
      <c r="K71" s="251"/>
      <c r="L71" s="252"/>
      <c r="M71" s="250"/>
      <c r="N71" s="251"/>
      <c r="O71" s="251"/>
      <c r="P71" s="251"/>
      <c r="Q71" s="252"/>
      <c r="R71" s="250"/>
      <c r="S71" s="251"/>
      <c r="T71" s="251"/>
      <c r="U71" s="251"/>
      <c r="V71" s="252"/>
      <c r="W71" s="250"/>
      <c r="X71" s="251"/>
      <c r="Y71" s="251"/>
      <c r="Z71" s="251"/>
      <c r="AA71" s="252"/>
      <c r="AB71" s="272"/>
      <c r="AC71" s="273"/>
      <c r="AD71" s="273"/>
      <c r="AE71" s="273"/>
      <c r="AF71" s="274"/>
      <c r="AG71" s="272"/>
      <c r="AH71" s="273"/>
      <c r="AI71" s="273"/>
      <c r="AJ71" s="273"/>
      <c r="AK71" s="274"/>
      <c r="AL71" s="276"/>
      <c r="AM71" s="268"/>
      <c r="AN71" s="268"/>
      <c r="AO71" s="268"/>
      <c r="AP71" s="268"/>
      <c r="AQ71" s="158"/>
      <c r="AR71" s="156"/>
      <c r="AS71" s="156"/>
      <c r="AT71" s="156"/>
      <c r="AU71" s="156"/>
      <c r="AV71" s="156"/>
      <c r="AW71" s="156"/>
      <c r="AX71" s="156"/>
      <c r="AY71" s="156"/>
      <c r="AZ71" s="156"/>
      <c r="BA71" s="157"/>
    </row>
    <row r="72" spans="1:53" ht="14.45" customHeight="1" thickBot="1" x14ac:dyDescent="0.3">
      <c r="A72" s="4"/>
      <c r="B72" s="265" t="s">
        <v>124</v>
      </c>
      <c r="C72" s="266"/>
      <c r="D72" s="266"/>
      <c r="E72" s="266"/>
      <c r="F72" s="266"/>
      <c r="G72" s="266"/>
      <c r="H72" s="247">
        <f>IFERROR((($J$44-1)*AP35),0)</f>
        <v>2080</v>
      </c>
      <c r="I72" s="248"/>
      <c r="J72" s="248"/>
      <c r="K72" s="248"/>
      <c r="L72" s="249"/>
      <c r="M72" s="247">
        <f>IFERROR((($J$44-1)*AJ44+(AV42)),0)</f>
        <v>26955.923287671234</v>
      </c>
      <c r="N72" s="248"/>
      <c r="O72" s="248"/>
      <c r="P72" s="248"/>
      <c r="Q72" s="249"/>
      <c r="R72" s="247">
        <f>IFERROR((H72+M72+I52+I58+I60),0)</f>
        <v>80615.923287671234</v>
      </c>
      <c r="S72" s="248"/>
      <c r="T72" s="248"/>
      <c r="U72" s="248"/>
      <c r="V72" s="249"/>
      <c r="W72" s="247">
        <f>IFERROR(($J$35+$H$70+($AJ$44*($J$44-1))+$I$60),0)</f>
        <v>52695.923287671234</v>
      </c>
      <c r="X72" s="248"/>
      <c r="Y72" s="248"/>
      <c r="Z72" s="248"/>
      <c r="AA72" s="249"/>
      <c r="AB72" s="269">
        <f>IFERROR((X40/W72),0)</f>
        <v>0.47442000140168361</v>
      </c>
      <c r="AC72" s="270"/>
      <c r="AD72" s="270"/>
      <c r="AE72" s="270"/>
      <c r="AF72" s="271"/>
      <c r="AG72" s="269">
        <f>IFERROR((($X$40/$W$72)/($J$44-1)*12),0)</f>
        <v>1.4232600042050509</v>
      </c>
      <c r="AH72" s="270"/>
      <c r="AI72" s="270"/>
      <c r="AJ72" s="270"/>
      <c r="AK72" s="271"/>
      <c r="AL72" s="275">
        <f>IFERROR((R72/X42),0)</f>
        <v>0.18321800747198008</v>
      </c>
      <c r="AM72" s="266"/>
      <c r="AN72" s="266"/>
      <c r="AO72" s="266"/>
      <c r="AP72" s="266"/>
      <c r="AQ72" s="155">
        <f>IFERROR(($X$42-$X$40-$R$72),0)</f>
        <v>334384.07671232877</v>
      </c>
      <c r="AR72" s="156"/>
      <c r="AS72" s="156"/>
      <c r="AT72" s="156"/>
      <c r="AU72" s="156"/>
      <c r="AV72" s="156"/>
      <c r="AW72" s="156"/>
      <c r="AX72" s="156"/>
      <c r="AY72" s="156"/>
      <c r="AZ72" s="156"/>
      <c r="BA72" s="157"/>
    </row>
    <row r="73" spans="1:53" ht="14.45" customHeight="1" thickBot="1" x14ac:dyDescent="0.3">
      <c r="A73" s="4"/>
      <c r="B73" s="267"/>
      <c r="C73" s="268"/>
      <c r="D73" s="268"/>
      <c r="E73" s="268"/>
      <c r="F73" s="268"/>
      <c r="G73" s="268"/>
      <c r="H73" s="250"/>
      <c r="I73" s="251"/>
      <c r="J73" s="251"/>
      <c r="K73" s="251"/>
      <c r="L73" s="252"/>
      <c r="M73" s="250"/>
      <c r="N73" s="251"/>
      <c r="O73" s="251"/>
      <c r="P73" s="251"/>
      <c r="Q73" s="252"/>
      <c r="R73" s="250"/>
      <c r="S73" s="251"/>
      <c r="T73" s="251"/>
      <c r="U73" s="251"/>
      <c r="V73" s="252"/>
      <c r="W73" s="250"/>
      <c r="X73" s="251"/>
      <c r="Y73" s="251"/>
      <c r="Z73" s="251"/>
      <c r="AA73" s="252"/>
      <c r="AB73" s="272"/>
      <c r="AC73" s="273"/>
      <c r="AD73" s="273"/>
      <c r="AE73" s="273"/>
      <c r="AF73" s="274"/>
      <c r="AG73" s="272"/>
      <c r="AH73" s="273"/>
      <c r="AI73" s="273"/>
      <c r="AJ73" s="273"/>
      <c r="AK73" s="274"/>
      <c r="AL73" s="276"/>
      <c r="AM73" s="268"/>
      <c r="AN73" s="268"/>
      <c r="AO73" s="268"/>
      <c r="AP73" s="268"/>
      <c r="AQ73" s="158"/>
      <c r="AR73" s="156"/>
      <c r="AS73" s="156"/>
      <c r="AT73" s="156"/>
      <c r="AU73" s="156"/>
      <c r="AV73" s="156"/>
      <c r="AW73" s="156"/>
      <c r="AX73" s="156"/>
      <c r="AY73" s="156"/>
      <c r="AZ73" s="156"/>
      <c r="BA73" s="157"/>
    </row>
    <row r="74" spans="1:53" s="4" customFormat="1" x14ac:dyDescent="0.25"/>
    <row r="75" spans="1:53" s="4" customFormat="1" x14ac:dyDescent="0.25">
      <c r="B75" s="50" t="s">
        <v>177</v>
      </c>
      <c r="C75" s="1"/>
      <c r="D75" s="1"/>
      <c r="E75" s="1"/>
      <c r="F75" s="1"/>
      <c r="G75" s="1"/>
      <c r="H75" s="1"/>
      <c r="I75" s="1"/>
      <c r="J75" s="1"/>
      <c r="K75" s="40"/>
      <c r="L75" s="40"/>
      <c r="M75" s="1"/>
      <c r="N75" s="1"/>
      <c r="O75" s="1"/>
      <c r="P75" s="1"/>
      <c r="Q75" s="1"/>
      <c r="R75" s="1"/>
    </row>
    <row r="76" spans="1:53" s="4" customFormat="1" x14ac:dyDescent="0.25"/>
    <row r="77" spans="1:53" s="4" customFormat="1" x14ac:dyDescent="0.25"/>
    <row r="78" spans="1:53" s="4" customFormat="1" x14ac:dyDescent="0.25"/>
    <row r="79" spans="1:53" s="4" customFormat="1" x14ac:dyDescent="0.25"/>
    <row r="80" spans="1:53"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sheetData>
  <mergeCells count="265">
    <mergeCell ref="G16:AA16"/>
    <mergeCell ref="AC16:AJ16"/>
    <mergeCell ref="AK16:BA16"/>
    <mergeCell ref="B13:F13"/>
    <mergeCell ref="G13:AA13"/>
    <mergeCell ref="AC13:AJ13"/>
    <mergeCell ref="B15:F15"/>
    <mergeCell ref="G15:AA15"/>
    <mergeCell ref="AC15:AJ15"/>
    <mergeCell ref="A1:BA2"/>
    <mergeCell ref="A3:BA4"/>
    <mergeCell ref="B22:C23"/>
    <mergeCell ref="D22:P23"/>
    <mergeCell ref="AH22:AI23"/>
    <mergeCell ref="R22:S23"/>
    <mergeCell ref="B19:F19"/>
    <mergeCell ref="G19:N19"/>
    <mergeCell ref="O19:R19"/>
    <mergeCell ref="S19:AA19"/>
    <mergeCell ref="AK15:BA15"/>
    <mergeCell ref="AK13:BA13"/>
    <mergeCell ref="B14:F14"/>
    <mergeCell ref="G14:AA14"/>
    <mergeCell ref="AC14:AJ14"/>
    <mergeCell ref="AK14:BA14"/>
    <mergeCell ref="B10:AA11"/>
    <mergeCell ref="AC10:AD11"/>
    <mergeCell ref="AE10:BA11"/>
    <mergeCell ref="B12:F12"/>
    <mergeCell ref="G12:AA12"/>
    <mergeCell ref="AC12:AJ12"/>
    <mergeCell ref="AK12:BA12"/>
    <mergeCell ref="B16:F16"/>
    <mergeCell ref="B17:F17"/>
    <mergeCell ref="G17:N17"/>
    <mergeCell ref="O17:R17"/>
    <mergeCell ref="S17:AA17"/>
    <mergeCell ref="AC17:AJ17"/>
    <mergeCell ref="AK17:BA17"/>
    <mergeCell ref="AC19:AJ19"/>
    <mergeCell ref="AK19:BA19"/>
    <mergeCell ref="B18:F18"/>
    <mergeCell ref="G18:N18"/>
    <mergeCell ref="O18:R18"/>
    <mergeCell ref="S18:AA18"/>
    <mergeCell ref="AC18:AJ18"/>
    <mergeCell ref="AK18:BA18"/>
    <mergeCell ref="Z24:AF24"/>
    <mergeCell ref="AJ22:BA23"/>
    <mergeCell ref="AX24:BA24"/>
    <mergeCell ref="AX25:BA25"/>
    <mergeCell ref="AT24:AW24"/>
    <mergeCell ref="AT25:AW25"/>
    <mergeCell ref="AH25:AO25"/>
    <mergeCell ref="T22:AF23"/>
    <mergeCell ref="B24:I24"/>
    <mergeCell ref="J24:P24"/>
    <mergeCell ref="AH24:AO24"/>
    <mergeCell ref="R24:Y24"/>
    <mergeCell ref="B31:I31"/>
    <mergeCell ref="AH33:AO33"/>
    <mergeCell ref="R33:Y33"/>
    <mergeCell ref="B32:I32"/>
    <mergeCell ref="J32:P32"/>
    <mergeCell ref="AH32:AO32"/>
    <mergeCell ref="R32:Y32"/>
    <mergeCell ref="Z32:AF32"/>
    <mergeCell ref="Z33:AF33"/>
    <mergeCell ref="B33:I33"/>
    <mergeCell ref="J33:P33"/>
    <mergeCell ref="B29:I29"/>
    <mergeCell ref="J29:P29"/>
    <mergeCell ref="AH29:AO29"/>
    <mergeCell ref="R28:Y28"/>
    <mergeCell ref="B28:I28"/>
    <mergeCell ref="J28:P28"/>
    <mergeCell ref="AP32:AS32"/>
    <mergeCell ref="AP33:AS33"/>
    <mergeCell ref="B6:BA7"/>
    <mergeCell ref="R27:Y27"/>
    <mergeCell ref="Z26:AF26"/>
    <mergeCell ref="Z29:AF29"/>
    <mergeCell ref="R30:Y30"/>
    <mergeCell ref="Z30:AF30"/>
    <mergeCell ref="AX26:BA26"/>
    <mergeCell ref="AX27:BA27"/>
    <mergeCell ref="J31:P31"/>
    <mergeCell ref="AH31:AO31"/>
    <mergeCell ref="R31:Y31"/>
    <mergeCell ref="AP31:AS31"/>
    <mergeCell ref="B30:I30"/>
    <mergeCell ref="J30:P30"/>
    <mergeCell ref="AH30:AO30"/>
    <mergeCell ref="Z31:AF31"/>
    <mergeCell ref="B27:I27"/>
    <mergeCell ref="J27:P27"/>
    <mergeCell ref="AH27:AO27"/>
    <mergeCell ref="Z25:AF25"/>
    <mergeCell ref="B26:I26"/>
    <mergeCell ref="AH26:AO26"/>
    <mergeCell ref="B25:I25"/>
    <mergeCell ref="J25:P25"/>
    <mergeCell ref="R25:Y25"/>
    <mergeCell ref="Z27:AF27"/>
    <mergeCell ref="AT27:AW27"/>
    <mergeCell ref="AT28:AW28"/>
    <mergeCell ref="AT29:AW29"/>
    <mergeCell ref="AP24:AS24"/>
    <mergeCell ref="AP25:AS25"/>
    <mergeCell ref="AP26:AS26"/>
    <mergeCell ref="AP27:AS27"/>
    <mergeCell ref="AP28:AS28"/>
    <mergeCell ref="AP29:AS29"/>
    <mergeCell ref="AT26:AW26"/>
    <mergeCell ref="AT31:AW31"/>
    <mergeCell ref="BQ40:BX41"/>
    <mergeCell ref="BY40:CE41"/>
    <mergeCell ref="AX34:BA34"/>
    <mergeCell ref="AX35:BA35"/>
    <mergeCell ref="T38:BA39"/>
    <mergeCell ref="AT35:AW35"/>
    <mergeCell ref="AX28:BA28"/>
    <mergeCell ref="AX29:BA29"/>
    <mergeCell ref="AX30:BA30"/>
    <mergeCell ref="AX31:BA31"/>
    <mergeCell ref="AX32:BA32"/>
    <mergeCell ref="AX33:BA33"/>
    <mergeCell ref="AH28:AO28"/>
    <mergeCell ref="AT30:AW30"/>
    <mergeCell ref="R29:Y29"/>
    <mergeCell ref="Z28:AF28"/>
    <mergeCell ref="AP30:AS30"/>
    <mergeCell ref="BB40:BI41"/>
    <mergeCell ref="BB42:BI43"/>
    <mergeCell ref="BB44:BI45"/>
    <mergeCell ref="BJ40:BP41"/>
    <mergeCell ref="BJ42:BP43"/>
    <mergeCell ref="BJ44:BP45"/>
    <mergeCell ref="AT32:AW32"/>
    <mergeCell ref="AT33:AW33"/>
    <mergeCell ref="AT34:AW34"/>
    <mergeCell ref="BQ46:BX47"/>
    <mergeCell ref="B46:I47"/>
    <mergeCell ref="J46:P47"/>
    <mergeCell ref="BB46:BI47"/>
    <mergeCell ref="AJ50:AK51"/>
    <mergeCell ref="BY46:CE47"/>
    <mergeCell ref="CF42:CK42"/>
    <mergeCell ref="CF43:CK43"/>
    <mergeCell ref="BJ46:BP47"/>
    <mergeCell ref="D50:AH51"/>
    <mergeCell ref="AD46:AI47"/>
    <mergeCell ref="X42:AC43"/>
    <mergeCell ref="X44:AC45"/>
    <mergeCell ref="X46:AC47"/>
    <mergeCell ref="BQ42:BX43"/>
    <mergeCell ref="BY42:CE43"/>
    <mergeCell ref="BQ44:BX45"/>
    <mergeCell ref="BY44:CE45"/>
    <mergeCell ref="B42:I43"/>
    <mergeCell ref="J42:P43"/>
    <mergeCell ref="B44:I45"/>
    <mergeCell ref="J44:P45"/>
    <mergeCell ref="AD42:AI43"/>
    <mergeCell ref="AD44:AI45"/>
    <mergeCell ref="I54:M55"/>
    <mergeCell ref="I56:M57"/>
    <mergeCell ref="B52:H53"/>
    <mergeCell ref="B54:H55"/>
    <mergeCell ref="B56:H57"/>
    <mergeCell ref="AL50:BA51"/>
    <mergeCell ref="AB68:AF69"/>
    <mergeCell ref="B68:G69"/>
    <mergeCell ref="B58:H59"/>
    <mergeCell ref="B60:H61"/>
    <mergeCell ref="AJ52:AQ52"/>
    <mergeCell ref="AR54:BA55"/>
    <mergeCell ref="B50:C51"/>
    <mergeCell ref="I52:M53"/>
    <mergeCell ref="AR56:BA57"/>
    <mergeCell ref="B72:G73"/>
    <mergeCell ref="AB70:AF71"/>
    <mergeCell ref="AB72:AF73"/>
    <mergeCell ref="AG70:AK71"/>
    <mergeCell ref="AG72:AK73"/>
    <mergeCell ref="AL70:AP71"/>
    <mergeCell ref="AL72:AP73"/>
    <mergeCell ref="R72:V73"/>
    <mergeCell ref="H70:L71"/>
    <mergeCell ref="H72:L73"/>
    <mergeCell ref="B70:G71"/>
    <mergeCell ref="M70:Q71"/>
    <mergeCell ref="M72:Q73"/>
    <mergeCell ref="R70:V71"/>
    <mergeCell ref="W70:AA71"/>
    <mergeCell ref="W72:AA73"/>
    <mergeCell ref="AR64:BA65"/>
    <mergeCell ref="I62:M63"/>
    <mergeCell ref="R68:V69"/>
    <mergeCell ref="AQ72:BA73"/>
    <mergeCell ref="W68:AA69"/>
    <mergeCell ref="AJ62:AQ63"/>
    <mergeCell ref="AR62:BA63"/>
    <mergeCell ref="AJ64:AQ65"/>
    <mergeCell ref="AL68:AP69"/>
    <mergeCell ref="AG68:AK68"/>
    <mergeCell ref="R35:Y35"/>
    <mergeCell ref="R34:Y34"/>
    <mergeCell ref="Z34:AF34"/>
    <mergeCell ref="R38:S39"/>
    <mergeCell ref="Z35:AF35"/>
    <mergeCell ref="D38:P39"/>
    <mergeCell ref="B40:I41"/>
    <mergeCell ref="J40:P41"/>
    <mergeCell ref="B38:C39"/>
    <mergeCell ref="B35:I35"/>
    <mergeCell ref="J35:P35"/>
    <mergeCell ref="J26:P26"/>
    <mergeCell ref="AQ68:BA69"/>
    <mergeCell ref="AQ70:BA71"/>
    <mergeCell ref="AD40:AI40"/>
    <mergeCell ref="AD41:AF41"/>
    <mergeCell ref="AG41:AI41"/>
    <mergeCell ref="AJ40:AO41"/>
    <mergeCell ref="AP40:AU41"/>
    <mergeCell ref="AV40:BA41"/>
    <mergeCell ref="AV42:BA43"/>
    <mergeCell ref="AP34:AS34"/>
    <mergeCell ref="AP35:AS35"/>
    <mergeCell ref="H68:L69"/>
    <mergeCell ref="M68:Q69"/>
    <mergeCell ref="AH35:AO35"/>
    <mergeCell ref="B34:I34"/>
    <mergeCell ref="J34:P34"/>
    <mergeCell ref="AH34:AO34"/>
    <mergeCell ref="R26:Y26"/>
    <mergeCell ref="R40:W41"/>
    <mergeCell ref="R42:W43"/>
    <mergeCell ref="R44:W45"/>
    <mergeCell ref="R46:W47"/>
    <mergeCell ref="X40:AC41"/>
    <mergeCell ref="AG69:AK69"/>
    <mergeCell ref="AJ42:AO43"/>
    <mergeCell ref="AJ44:AO45"/>
    <mergeCell ref="AJ46:AO47"/>
    <mergeCell ref="D66:BA67"/>
    <mergeCell ref="AP44:AU45"/>
    <mergeCell ref="AV44:BA45"/>
    <mergeCell ref="AP46:AU47"/>
    <mergeCell ref="AV46:BA47"/>
    <mergeCell ref="AP42:AU42"/>
    <mergeCell ref="AP43:AR43"/>
    <mergeCell ref="AS43:AU43"/>
    <mergeCell ref="I58:M59"/>
    <mergeCell ref="I60:M61"/>
    <mergeCell ref="B62:H63"/>
    <mergeCell ref="B66:C67"/>
    <mergeCell ref="AR58:BA59"/>
    <mergeCell ref="AR60:BA61"/>
    <mergeCell ref="AJ53:AQ53"/>
    <mergeCell ref="AR52:BA53"/>
    <mergeCell ref="AJ58:AQ59"/>
    <mergeCell ref="AJ60:AQ61"/>
    <mergeCell ref="AJ54:AQ55"/>
    <mergeCell ref="AJ56:AQ57"/>
  </mergeCells>
  <conditionalFormatting sqref="R31:Y31">
    <cfRule type="expression" dxfId="19" priority="6">
      <formula>$R$32="Other:"</formula>
    </cfRule>
  </conditionalFormatting>
  <conditionalFormatting sqref="R33:Y33">
    <cfRule type="expression" dxfId="18" priority="15">
      <formula>$R$32="Other:"</formula>
    </cfRule>
  </conditionalFormatting>
  <conditionalFormatting sqref="AH34:AO34">
    <cfRule type="expression" dxfId="17" priority="12">
      <formula>$AH$33="Other:"</formula>
    </cfRule>
  </conditionalFormatting>
  <conditionalFormatting sqref="B33:I33">
    <cfRule type="expression" dxfId="16" priority="11">
      <formula>$B$32="Other:"</formula>
    </cfRule>
  </conditionalFormatting>
  <conditionalFormatting sqref="B34:I34">
    <cfRule type="expression" dxfId="15" priority="10">
      <formula>$B$33="Other:"</formula>
    </cfRule>
  </conditionalFormatting>
  <conditionalFormatting sqref="R32:Y32">
    <cfRule type="expression" dxfId="14" priority="7">
      <formula>$R$32="Other:"</formula>
    </cfRule>
  </conditionalFormatting>
  <conditionalFormatting sqref="AR52">
    <cfRule type="cellIs" dxfId="13" priority="4" operator="lessThan">
      <formula>0</formula>
    </cfRule>
  </conditionalFormatting>
  <conditionalFormatting sqref="AR52">
    <cfRule type="cellIs" dxfId="12" priority="3" operator="greaterThanOrEqual">
      <formula>0</formula>
    </cfRule>
  </conditionalFormatting>
  <conditionalFormatting sqref="AH33:AO33">
    <cfRule type="expression" dxfId="11" priority="2">
      <formula>$AH$33="Other:"</formula>
    </cfRule>
  </conditionalFormatting>
  <conditionalFormatting sqref="R34:Y34">
    <cfRule type="expression" dxfId="10" priority="1">
      <formula>$R$32="Other:"</formula>
    </cfRule>
  </conditionalFormatting>
  <dataValidations xWindow="1655" yWindow="346" count="2">
    <dataValidation type="list" allowBlank="1" showInputMessage="1" sqref="J40:P43" xr:uid="{00000000-0002-0000-0200-000000000000}">
      <formula1>"0,1,2,3,4,5,6"</formula1>
    </dataValidation>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200-000001000000}"/>
  </dataValidations>
  <pageMargins left="0.7" right="0.7" top="0.75" bottom="1.6304166666666666" header="0.3" footer="0.3"/>
  <pageSetup scale="52" fitToHeight="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92"/>
  <sheetViews>
    <sheetView view="pageLayout" topLeftCell="A74" zoomScaleNormal="100" workbookViewId="0">
      <selection activeCell="A3" sqref="A3:BA4"/>
    </sheetView>
  </sheetViews>
  <sheetFormatPr defaultRowHeight="15" x14ac:dyDescent="0.25"/>
  <cols>
    <col min="1" max="53" width="3.28515625" customWidth="1"/>
    <col min="54" max="59" width="8.85546875" style="4" customWidth="1"/>
  </cols>
  <sheetData>
    <row r="1" spans="1:53" customFormat="1" x14ac:dyDescent="0.25">
      <c r="A1" s="503" t="s">
        <v>164</v>
      </c>
      <c r="B1" s="504"/>
      <c r="C1" s="504"/>
      <c r="D1" s="504"/>
      <c r="E1" s="504"/>
      <c r="F1" s="504"/>
      <c r="G1" s="504"/>
      <c r="H1" s="504"/>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row>
    <row r="2" spans="1:53" customFormat="1" x14ac:dyDescent="0.25">
      <c r="A2" s="504"/>
      <c r="B2" s="504"/>
      <c r="C2" s="504"/>
      <c r="D2" s="504"/>
      <c r="E2" s="504"/>
      <c r="F2" s="504"/>
      <c r="G2" s="504"/>
      <c r="H2" s="504"/>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row>
    <row r="3" spans="1:53" customFormat="1" x14ac:dyDescent="0.25">
      <c r="A3" s="506" t="s">
        <v>176</v>
      </c>
      <c r="B3" s="507"/>
      <c r="C3" s="507"/>
      <c r="D3" s="507"/>
      <c r="E3" s="507"/>
      <c r="F3" s="507"/>
      <c r="G3" s="507"/>
      <c r="H3" s="507"/>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row>
    <row r="4" spans="1:53" customFormat="1" x14ac:dyDescent="0.25">
      <c r="A4" s="507"/>
      <c r="B4" s="507"/>
      <c r="C4" s="507"/>
      <c r="D4" s="507"/>
      <c r="E4" s="507"/>
      <c r="F4" s="507"/>
      <c r="G4" s="507"/>
      <c r="H4" s="507"/>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row>
    <row r="5" spans="1:53" customForma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customFormat="1" x14ac:dyDescent="0.25">
      <c r="A6" s="4"/>
      <c r="B6" s="441" t="s">
        <v>150</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3"/>
    </row>
    <row r="7" spans="1:53" customFormat="1" x14ac:dyDescent="0.25">
      <c r="A7" s="4"/>
      <c r="B7" s="444"/>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6"/>
    </row>
    <row r="8" spans="1:53" customForma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customFormat="1" ht="15.75" thickBot="1" x14ac:dyDescent="0.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customFormat="1" x14ac:dyDescent="0.25">
      <c r="A10" s="4"/>
      <c r="B10" s="518" t="s">
        <v>6</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20"/>
      <c r="AB10" s="11"/>
      <c r="AC10" s="521" t="s">
        <v>7</v>
      </c>
      <c r="AD10" s="522"/>
      <c r="AE10" s="525" t="s">
        <v>8</v>
      </c>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7"/>
    </row>
    <row r="11" spans="1:53" customFormat="1" ht="15.75" thickBot="1" x14ac:dyDescent="0.3">
      <c r="A11" s="4"/>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3"/>
      <c r="AB11" s="11"/>
      <c r="AC11" s="523"/>
      <c r="AD11" s="524"/>
      <c r="AE11" s="67"/>
      <c r="AF11" s="68"/>
      <c r="AG11" s="68"/>
      <c r="AH11" s="68"/>
      <c r="AI11" s="68"/>
      <c r="AJ11" s="68"/>
      <c r="AK11" s="68"/>
      <c r="AL11" s="68"/>
      <c r="AM11" s="68"/>
      <c r="AN11" s="68"/>
      <c r="AO11" s="68"/>
      <c r="AP11" s="68"/>
      <c r="AQ11" s="68"/>
      <c r="AR11" s="68"/>
      <c r="AS11" s="68"/>
      <c r="AT11" s="68"/>
      <c r="AU11" s="68"/>
      <c r="AV11" s="68"/>
      <c r="AW11" s="68"/>
      <c r="AX11" s="68"/>
      <c r="AY11" s="68"/>
      <c r="AZ11" s="68"/>
      <c r="BA11" s="69"/>
    </row>
    <row r="12" spans="1:53" customFormat="1" ht="15.75" x14ac:dyDescent="0.25">
      <c r="A12" s="4"/>
      <c r="B12" s="528" t="s">
        <v>37</v>
      </c>
      <c r="C12" s="529"/>
      <c r="D12" s="529"/>
      <c r="E12" s="529"/>
      <c r="F12" s="530"/>
      <c r="G12" s="531"/>
      <c r="H12" s="532"/>
      <c r="I12" s="532"/>
      <c r="J12" s="532"/>
      <c r="K12" s="532"/>
      <c r="L12" s="532"/>
      <c r="M12" s="532"/>
      <c r="N12" s="532"/>
      <c r="O12" s="532"/>
      <c r="P12" s="532"/>
      <c r="Q12" s="532"/>
      <c r="R12" s="532"/>
      <c r="S12" s="532"/>
      <c r="T12" s="532"/>
      <c r="U12" s="532"/>
      <c r="V12" s="532"/>
      <c r="W12" s="532"/>
      <c r="X12" s="532"/>
      <c r="Y12" s="532"/>
      <c r="Z12" s="532"/>
      <c r="AA12" s="533"/>
      <c r="AB12" s="11"/>
      <c r="AC12" s="474" t="s">
        <v>38</v>
      </c>
      <c r="AD12" s="475"/>
      <c r="AE12" s="475"/>
      <c r="AF12" s="475"/>
      <c r="AG12" s="475"/>
      <c r="AH12" s="475"/>
      <c r="AI12" s="475"/>
      <c r="AJ12" s="534"/>
      <c r="AK12" s="535"/>
      <c r="AL12" s="536"/>
      <c r="AM12" s="536"/>
      <c r="AN12" s="536"/>
      <c r="AO12" s="536"/>
      <c r="AP12" s="536"/>
      <c r="AQ12" s="536"/>
      <c r="AR12" s="536"/>
      <c r="AS12" s="536"/>
      <c r="AT12" s="536"/>
      <c r="AU12" s="536"/>
      <c r="AV12" s="536"/>
      <c r="AW12" s="536"/>
      <c r="AX12" s="536"/>
      <c r="AY12" s="536"/>
      <c r="AZ12" s="536"/>
      <c r="BA12" s="537"/>
    </row>
    <row r="13" spans="1:53" customFormat="1" ht="15.75" x14ac:dyDescent="0.25">
      <c r="A13" s="4"/>
      <c r="B13" s="199" t="s">
        <v>39</v>
      </c>
      <c r="C13" s="436"/>
      <c r="D13" s="436"/>
      <c r="E13" s="436"/>
      <c r="F13" s="437"/>
      <c r="G13" s="483"/>
      <c r="H13" s="484"/>
      <c r="I13" s="484"/>
      <c r="J13" s="484"/>
      <c r="K13" s="484"/>
      <c r="L13" s="484"/>
      <c r="M13" s="484"/>
      <c r="N13" s="484"/>
      <c r="O13" s="484"/>
      <c r="P13" s="484"/>
      <c r="Q13" s="484"/>
      <c r="R13" s="484"/>
      <c r="S13" s="484"/>
      <c r="T13" s="484"/>
      <c r="U13" s="484"/>
      <c r="V13" s="484"/>
      <c r="W13" s="484"/>
      <c r="X13" s="484"/>
      <c r="Y13" s="484"/>
      <c r="Z13" s="484"/>
      <c r="AA13" s="489"/>
      <c r="AB13" s="11"/>
      <c r="AC13" s="199" t="s">
        <v>40</v>
      </c>
      <c r="AD13" s="436"/>
      <c r="AE13" s="436"/>
      <c r="AF13" s="436"/>
      <c r="AG13" s="436"/>
      <c r="AH13" s="436"/>
      <c r="AI13" s="436"/>
      <c r="AJ13" s="437"/>
      <c r="AK13" s="515"/>
      <c r="AL13" s="516"/>
      <c r="AM13" s="516"/>
      <c r="AN13" s="516"/>
      <c r="AO13" s="516"/>
      <c r="AP13" s="516"/>
      <c r="AQ13" s="516"/>
      <c r="AR13" s="516"/>
      <c r="AS13" s="516"/>
      <c r="AT13" s="516"/>
      <c r="AU13" s="516"/>
      <c r="AV13" s="516"/>
      <c r="AW13" s="516"/>
      <c r="AX13" s="516"/>
      <c r="AY13" s="516"/>
      <c r="AZ13" s="516"/>
      <c r="BA13" s="517"/>
    </row>
    <row r="14" spans="1:53" customFormat="1" ht="15.75" x14ac:dyDescent="0.25">
      <c r="A14" s="4"/>
      <c r="B14" s="199" t="s">
        <v>41</v>
      </c>
      <c r="C14" s="436"/>
      <c r="D14" s="436"/>
      <c r="E14" s="436"/>
      <c r="F14" s="437"/>
      <c r="G14" s="483"/>
      <c r="H14" s="484"/>
      <c r="I14" s="484"/>
      <c r="J14" s="484"/>
      <c r="K14" s="484"/>
      <c r="L14" s="484"/>
      <c r="M14" s="484"/>
      <c r="N14" s="484"/>
      <c r="O14" s="484"/>
      <c r="P14" s="484"/>
      <c r="Q14" s="484"/>
      <c r="R14" s="484"/>
      <c r="S14" s="484"/>
      <c r="T14" s="484"/>
      <c r="U14" s="484"/>
      <c r="V14" s="484"/>
      <c r="W14" s="484"/>
      <c r="X14" s="484"/>
      <c r="Y14" s="484"/>
      <c r="Z14" s="484"/>
      <c r="AA14" s="489"/>
      <c r="AB14" s="11"/>
      <c r="AC14" s="199" t="s">
        <v>42</v>
      </c>
      <c r="AD14" s="436"/>
      <c r="AE14" s="436"/>
      <c r="AF14" s="436"/>
      <c r="AG14" s="436"/>
      <c r="AH14" s="436"/>
      <c r="AI14" s="436"/>
      <c r="AJ14" s="437"/>
      <c r="AK14" s="515"/>
      <c r="AL14" s="516"/>
      <c r="AM14" s="516"/>
      <c r="AN14" s="516"/>
      <c r="AO14" s="516"/>
      <c r="AP14" s="516"/>
      <c r="AQ14" s="516"/>
      <c r="AR14" s="516"/>
      <c r="AS14" s="516"/>
      <c r="AT14" s="516"/>
      <c r="AU14" s="516"/>
      <c r="AV14" s="516"/>
      <c r="AW14" s="516"/>
      <c r="AX14" s="516"/>
      <c r="AY14" s="516"/>
      <c r="AZ14" s="516"/>
      <c r="BA14" s="517"/>
    </row>
    <row r="15" spans="1:53" customFormat="1" ht="15.75" x14ac:dyDescent="0.25">
      <c r="A15" s="4"/>
      <c r="B15" s="199" t="s">
        <v>40</v>
      </c>
      <c r="C15" s="436"/>
      <c r="D15" s="436"/>
      <c r="E15" s="436"/>
      <c r="F15" s="437"/>
      <c r="G15" s="483"/>
      <c r="H15" s="484"/>
      <c r="I15" s="484"/>
      <c r="J15" s="484"/>
      <c r="K15" s="484"/>
      <c r="L15" s="484"/>
      <c r="M15" s="484"/>
      <c r="N15" s="484"/>
      <c r="O15" s="484"/>
      <c r="P15" s="484"/>
      <c r="Q15" s="484"/>
      <c r="R15" s="484"/>
      <c r="S15" s="484"/>
      <c r="T15" s="484"/>
      <c r="U15" s="484"/>
      <c r="V15" s="484"/>
      <c r="W15" s="484"/>
      <c r="X15" s="484"/>
      <c r="Y15" s="484"/>
      <c r="Z15" s="484"/>
      <c r="AA15" s="489"/>
      <c r="AB15" s="11"/>
      <c r="AC15" s="199" t="s">
        <v>43</v>
      </c>
      <c r="AD15" s="436"/>
      <c r="AE15" s="436"/>
      <c r="AF15" s="436"/>
      <c r="AG15" s="436"/>
      <c r="AH15" s="436"/>
      <c r="AI15" s="436"/>
      <c r="AJ15" s="437"/>
      <c r="AK15" s="515"/>
      <c r="AL15" s="516"/>
      <c r="AM15" s="516"/>
      <c r="AN15" s="516"/>
      <c r="AO15" s="516"/>
      <c r="AP15" s="516"/>
      <c r="AQ15" s="516"/>
      <c r="AR15" s="516"/>
      <c r="AS15" s="516"/>
      <c r="AT15" s="516"/>
      <c r="AU15" s="516"/>
      <c r="AV15" s="516"/>
      <c r="AW15" s="516"/>
      <c r="AX15" s="516"/>
      <c r="AY15" s="516"/>
      <c r="AZ15" s="516"/>
      <c r="BA15" s="517"/>
    </row>
    <row r="16" spans="1:53" customFormat="1" ht="15.75" x14ac:dyDescent="0.25">
      <c r="A16" s="4"/>
      <c r="B16" s="199" t="s">
        <v>42</v>
      </c>
      <c r="C16" s="436"/>
      <c r="D16" s="436"/>
      <c r="E16" s="436"/>
      <c r="F16" s="437"/>
      <c r="G16" s="538"/>
      <c r="H16" s="539"/>
      <c r="I16" s="539"/>
      <c r="J16" s="539"/>
      <c r="K16" s="539"/>
      <c r="L16" s="539"/>
      <c r="M16" s="539"/>
      <c r="N16" s="539"/>
      <c r="O16" s="539"/>
      <c r="P16" s="539"/>
      <c r="Q16" s="539"/>
      <c r="R16" s="539"/>
      <c r="S16" s="539"/>
      <c r="T16" s="539"/>
      <c r="U16" s="539"/>
      <c r="V16" s="539"/>
      <c r="W16" s="539"/>
      <c r="X16" s="539"/>
      <c r="Y16" s="539"/>
      <c r="Z16" s="539"/>
      <c r="AA16" s="540"/>
      <c r="AB16" s="11"/>
      <c r="AC16" s="199" t="s">
        <v>44</v>
      </c>
      <c r="AD16" s="436"/>
      <c r="AE16" s="436"/>
      <c r="AF16" s="436"/>
      <c r="AG16" s="436"/>
      <c r="AH16" s="436"/>
      <c r="AI16" s="436"/>
      <c r="AJ16" s="437"/>
      <c r="AK16" s="515"/>
      <c r="AL16" s="516"/>
      <c r="AM16" s="516"/>
      <c r="AN16" s="516"/>
      <c r="AO16" s="516"/>
      <c r="AP16" s="516"/>
      <c r="AQ16" s="516"/>
      <c r="AR16" s="516"/>
      <c r="AS16" s="516"/>
      <c r="AT16" s="516"/>
      <c r="AU16" s="516"/>
      <c r="AV16" s="516"/>
      <c r="AW16" s="516"/>
      <c r="AX16" s="516"/>
      <c r="AY16" s="516"/>
      <c r="AZ16" s="516"/>
      <c r="BA16" s="517"/>
    </row>
    <row r="17" spans="1:53" customFormat="1" ht="15.75" x14ac:dyDescent="0.25">
      <c r="A17" s="4"/>
      <c r="B17" s="199" t="s">
        <v>43</v>
      </c>
      <c r="C17" s="436"/>
      <c r="D17" s="436"/>
      <c r="E17" s="436"/>
      <c r="F17" s="437"/>
      <c r="G17" s="483"/>
      <c r="H17" s="484"/>
      <c r="I17" s="484"/>
      <c r="J17" s="484"/>
      <c r="K17" s="484"/>
      <c r="L17" s="484"/>
      <c r="M17" s="484"/>
      <c r="N17" s="485"/>
      <c r="O17" s="486" t="s">
        <v>44</v>
      </c>
      <c r="P17" s="487"/>
      <c r="Q17" s="487"/>
      <c r="R17" s="488"/>
      <c r="S17" s="483"/>
      <c r="T17" s="484"/>
      <c r="U17" s="484"/>
      <c r="V17" s="484"/>
      <c r="W17" s="484"/>
      <c r="X17" s="484"/>
      <c r="Y17" s="484"/>
      <c r="Z17" s="484"/>
      <c r="AA17" s="489"/>
      <c r="AB17" s="11"/>
      <c r="AC17" s="199" t="s">
        <v>45</v>
      </c>
      <c r="AD17" s="436"/>
      <c r="AE17" s="436"/>
      <c r="AF17" s="436"/>
      <c r="AG17" s="436"/>
      <c r="AH17" s="436"/>
      <c r="AI17" s="436"/>
      <c r="AJ17" s="437"/>
      <c r="AK17" s="490"/>
      <c r="AL17" s="491"/>
      <c r="AM17" s="491"/>
      <c r="AN17" s="491"/>
      <c r="AO17" s="491"/>
      <c r="AP17" s="491"/>
      <c r="AQ17" s="491"/>
      <c r="AR17" s="491"/>
      <c r="AS17" s="491"/>
      <c r="AT17" s="491"/>
      <c r="AU17" s="491"/>
      <c r="AV17" s="491"/>
      <c r="AW17" s="491"/>
      <c r="AX17" s="491"/>
      <c r="AY17" s="491"/>
      <c r="AZ17" s="491"/>
      <c r="BA17" s="492"/>
    </row>
    <row r="18" spans="1:53" customFormat="1" ht="15.75" x14ac:dyDescent="0.25">
      <c r="A18" s="4"/>
      <c r="B18" s="199" t="s">
        <v>46</v>
      </c>
      <c r="C18" s="436"/>
      <c r="D18" s="436"/>
      <c r="E18" s="436"/>
      <c r="F18" s="437"/>
      <c r="G18" s="483"/>
      <c r="H18" s="484"/>
      <c r="I18" s="484"/>
      <c r="J18" s="484"/>
      <c r="K18" s="484"/>
      <c r="L18" s="484"/>
      <c r="M18" s="484"/>
      <c r="N18" s="485"/>
      <c r="O18" s="499" t="s">
        <v>47</v>
      </c>
      <c r="P18" s="436"/>
      <c r="Q18" s="436"/>
      <c r="R18" s="437"/>
      <c r="S18" s="483"/>
      <c r="T18" s="484"/>
      <c r="U18" s="484"/>
      <c r="V18" s="484"/>
      <c r="W18" s="484"/>
      <c r="X18" s="484"/>
      <c r="Y18" s="484"/>
      <c r="Z18" s="484"/>
      <c r="AA18" s="489"/>
      <c r="AB18" s="11"/>
      <c r="AC18" s="199" t="s">
        <v>50</v>
      </c>
      <c r="AD18" s="436"/>
      <c r="AE18" s="436"/>
      <c r="AF18" s="436"/>
      <c r="AG18" s="436"/>
      <c r="AH18" s="436"/>
      <c r="AI18" s="436"/>
      <c r="AJ18" s="436"/>
      <c r="AK18" s="500"/>
      <c r="AL18" s="501"/>
      <c r="AM18" s="501"/>
      <c r="AN18" s="501"/>
      <c r="AO18" s="501"/>
      <c r="AP18" s="501"/>
      <c r="AQ18" s="501"/>
      <c r="AR18" s="501"/>
      <c r="AS18" s="501"/>
      <c r="AT18" s="501"/>
      <c r="AU18" s="501"/>
      <c r="AV18" s="501"/>
      <c r="AW18" s="501"/>
      <c r="AX18" s="501"/>
      <c r="AY18" s="501"/>
      <c r="AZ18" s="501"/>
      <c r="BA18" s="502"/>
    </row>
    <row r="19" spans="1:53" customFormat="1" ht="16.5" thickBot="1" x14ac:dyDescent="0.3">
      <c r="A19" s="4"/>
      <c r="B19" s="493" t="s">
        <v>48</v>
      </c>
      <c r="C19" s="494"/>
      <c r="D19" s="494"/>
      <c r="E19" s="494"/>
      <c r="F19" s="495"/>
      <c r="G19" s="508"/>
      <c r="H19" s="509"/>
      <c r="I19" s="509"/>
      <c r="J19" s="509"/>
      <c r="K19" s="509"/>
      <c r="L19" s="509"/>
      <c r="M19" s="509"/>
      <c r="N19" s="510"/>
      <c r="O19" s="511" t="s">
        <v>49</v>
      </c>
      <c r="P19" s="494"/>
      <c r="Q19" s="494"/>
      <c r="R19" s="495"/>
      <c r="S19" s="512"/>
      <c r="T19" s="513"/>
      <c r="U19" s="513"/>
      <c r="V19" s="513"/>
      <c r="W19" s="513"/>
      <c r="X19" s="513"/>
      <c r="Y19" s="513"/>
      <c r="Z19" s="513"/>
      <c r="AA19" s="514"/>
      <c r="AB19" s="11"/>
      <c r="AC19" s="493" t="s">
        <v>101</v>
      </c>
      <c r="AD19" s="494"/>
      <c r="AE19" s="494"/>
      <c r="AF19" s="494"/>
      <c r="AG19" s="494"/>
      <c r="AH19" s="494"/>
      <c r="AI19" s="494"/>
      <c r="AJ19" s="495"/>
      <c r="AK19" s="496"/>
      <c r="AL19" s="497"/>
      <c r="AM19" s="497"/>
      <c r="AN19" s="497"/>
      <c r="AO19" s="497"/>
      <c r="AP19" s="497"/>
      <c r="AQ19" s="497"/>
      <c r="AR19" s="497"/>
      <c r="AS19" s="497"/>
      <c r="AT19" s="497"/>
      <c r="AU19" s="497"/>
      <c r="AV19" s="497"/>
      <c r="AW19" s="497"/>
      <c r="AX19" s="497"/>
      <c r="AY19" s="497"/>
      <c r="AZ19" s="497"/>
      <c r="BA19" s="498"/>
    </row>
    <row r="20" spans="1:53" customForma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customFormat="1" ht="15.75" thickBot="1"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customFormat="1" ht="18.75" x14ac:dyDescent="0.25">
      <c r="A22" s="4"/>
      <c r="B22" s="218" t="s">
        <v>9</v>
      </c>
      <c r="C22" s="88"/>
      <c r="D22" s="470" t="s">
        <v>10</v>
      </c>
      <c r="E22" s="471"/>
      <c r="F22" s="471"/>
      <c r="G22" s="471"/>
      <c r="H22" s="471"/>
      <c r="I22" s="471"/>
      <c r="J22" s="471"/>
      <c r="K22" s="471"/>
      <c r="L22" s="471"/>
      <c r="M22" s="471"/>
      <c r="N22" s="471"/>
      <c r="O22" s="471"/>
      <c r="P22" s="471"/>
      <c r="Q22" s="12"/>
      <c r="R22" s="218" t="s">
        <v>11</v>
      </c>
      <c r="S22" s="88"/>
      <c r="T22" s="470" t="s">
        <v>14</v>
      </c>
      <c r="U22" s="471"/>
      <c r="V22" s="471"/>
      <c r="W22" s="471"/>
      <c r="X22" s="471"/>
      <c r="Y22" s="471"/>
      <c r="Z22" s="471"/>
      <c r="AA22" s="471"/>
      <c r="AB22" s="471"/>
      <c r="AC22" s="471"/>
      <c r="AD22" s="471"/>
      <c r="AE22" s="471"/>
      <c r="AF22" s="471"/>
      <c r="AG22" s="4"/>
      <c r="AH22" s="218" t="s">
        <v>13</v>
      </c>
      <c r="AI22" s="88"/>
      <c r="AJ22" s="375" t="s">
        <v>12</v>
      </c>
      <c r="AK22" s="408"/>
      <c r="AL22" s="408"/>
      <c r="AM22" s="408"/>
      <c r="AN22" s="408"/>
      <c r="AO22" s="408"/>
      <c r="AP22" s="408"/>
      <c r="AQ22" s="408"/>
      <c r="AR22" s="408"/>
      <c r="AS22" s="408"/>
      <c r="AT22" s="408"/>
      <c r="AU22" s="408"/>
      <c r="AV22" s="408"/>
      <c r="AW22" s="408"/>
      <c r="AX22" s="408"/>
      <c r="AY22" s="408"/>
      <c r="AZ22" s="408"/>
      <c r="BA22" s="409"/>
    </row>
    <row r="23" spans="1:53" customFormat="1" ht="19.5" thickBot="1" x14ac:dyDescent="0.3">
      <c r="A23" s="4"/>
      <c r="B23" s="242"/>
      <c r="C23" s="91"/>
      <c r="D23" s="472"/>
      <c r="E23" s="473"/>
      <c r="F23" s="473"/>
      <c r="G23" s="473"/>
      <c r="H23" s="473"/>
      <c r="I23" s="473"/>
      <c r="J23" s="473"/>
      <c r="K23" s="473"/>
      <c r="L23" s="473"/>
      <c r="M23" s="473"/>
      <c r="N23" s="473"/>
      <c r="O23" s="473"/>
      <c r="P23" s="473"/>
      <c r="Q23" s="12"/>
      <c r="R23" s="242"/>
      <c r="S23" s="91"/>
      <c r="T23" s="472"/>
      <c r="U23" s="473"/>
      <c r="V23" s="473"/>
      <c r="W23" s="473"/>
      <c r="X23" s="473"/>
      <c r="Y23" s="473"/>
      <c r="Z23" s="473"/>
      <c r="AA23" s="473"/>
      <c r="AB23" s="473"/>
      <c r="AC23" s="473"/>
      <c r="AD23" s="473"/>
      <c r="AE23" s="473"/>
      <c r="AF23" s="473"/>
      <c r="AG23" s="4"/>
      <c r="AH23" s="242"/>
      <c r="AI23" s="91"/>
      <c r="AJ23" s="459"/>
      <c r="AK23" s="387"/>
      <c r="AL23" s="387"/>
      <c r="AM23" s="387"/>
      <c r="AN23" s="387"/>
      <c r="AO23" s="387"/>
      <c r="AP23" s="387"/>
      <c r="AQ23" s="387"/>
      <c r="AR23" s="387"/>
      <c r="AS23" s="387"/>
      <c r="AT23" s="387"/>
      <c r="AU23" s="387"/>
      <c r="AV23" s="387"/>
      <c r="AW23" s="387"/>
      <c r="AX23" s="387"/>
      <c r="AY23" s="387"/>
      <c r="AZ23" s="387"/>
      <c r="BA23" s="388"/>
    </row>
    <row r="24" spans="1:53" customFormat="1" x14ac:dyDescent="0.25">
      <c r="A24" s="4"/>
      <c r="B24" s="474"/>
      <c r="C24" s="475"/>
      <c r="D24" s="475"/>
      <c r="E24" s="475"/>
      <c r="F24" s="475"/>
      <c r="G24" s="475"/>
      <c r="H24" s="475"/>
      <c r="I24" s="475"/>
      <c r="J24" s="476" t="s">
        <v>51</v>
      </c>
      <c r="K24" s="476"/>
      <c r="L24" s="476"/>
      <c r="M24" s="476"/>
      <c r="N24" s="476"/>
      <c r="O24" s="476"/>
      <c r="P24" s="477"/>
      <c r="Q24" s="11"/>
      <c r="R24" s="481"/>
      <c r="S24" s="482"/>
      <c r="T24" s="482"/>
      <c r="U24" s="482"/>
      <c r="V24" s="482"/>
      <c r="W24" s="482"/>
      <c r="X24" s="482"/>
      <c r="Y24" s="482"/>
      <c r="Z24" s="457" t="s">
        <v>51</v>
      </c>
      <c r="AA24" s="457"/>
      <c r="AB24" s="457"/>
      <c r="AC24" s="457"/>
      <c r="AD24" s="457"/>
      <c r="AE24" s="457"/>
      <c r="AF24" s="458"/>
      <c r="AG24" s="4"/>
      <c r="AH24" s="478"/>
      <c r="AI24" s="479"/>
      <c r="AJ24" s="480"/>
      <c r="AK24" s="480"/>
      <c r="AL24" s="480"/>
      <c r="AM24" s="480"/>
      <c r="AN24" s="480"/>
      <c r="AO24" s="480"/>
      <c r="AP24" s="416" t="s">
        <v>1</v>
      </c>
      <c r="AQ24" s="268"/>
      <c r="AR24" s="268"/>
      <c r="AS24" s="268"/>
      <c r="AT24" s="416" t="s">
        <v>98</v>
      </c>
      <c r="AU24" s="268"/>
      <c r="AV24" s="268"/>
      <c r="AW24" s="268"/>
      <c r="AX24" s="460" t="s">
        <v>52</v>
      </c>
      <c r="AY24" s="461"/>
      <c r="AZ24" s="462"/>
      <c r="BA24" s="463"/>
    </row>
    <row r="25" spans="1:53" customFormat="1" ht="15.75" thickBot="1" x14ac:dyDescent="0.3">
      <c r="A25" s="4"/>
      <c r="B25" s="423" t="s">
        <v>53</v>
      </c>
      <c r="C25" s="424"/>
      <c r="D25" s="424"/>
      <c r="E25" s="424"/>
      <c r="F25" s="424"/>
      <c r="G25" s="424"/>
      <c r="H25" s="424"/>
      <c r="I25" s="425"/>
      <c r="J25" s="429">
        <v>1000</v>
      </c>
      <c r="K25" s="430"/>
      <c r="L25" s="430"/>
      <c r="M25" s="430"/>
      <c r="N25" s="430"/>
      <c r="O25" s="430"/>
      <c r="P25" s="431"/>
      <c r="Q25" s="11"/>
      <c r="R25" s="199" t="s">
        <v>55</v>
      </c>
      <c r="S25" s="200"/>
      <c r="T25" s="200"/>
      <c r="U25" s="200"/>
      <c r="V25" s="200"/>
      <c r="W25" s="200"/>
      <c r="X25" s="200"/>
      <c r="Y25" s="432"/>
      <c r="Z25" s="558">
        <f>IFERROR((((X40-100000)*0.03)+(100000*0.07))*1.05,0)</f>
        <v>18060</v>
      </c>
      <c r="AA25" s="559"/>
      <c r="AB25" s="559"/>
      <c r="AC25" s="559"/>
      <c r="AD25" s="559"/>
      <c r="AE25" s="559"/>
      <c r="AF25" s="560"/>
      <c r="AG25" s="4"/>
      <c r="AH25" s="423" t="s">
        <v>54</v>
      </c>
      <c r="AI25" s="424"/>
      <c r="AJ25" s="424"/>
      <c r="AK25" s="424"/>
      <c r="AL25" s="424"/>
      <c r="AM25" s="424"/>
      <c r="AN25" s="424"/>
      <c r="AO25" s="425"/>
      <c r="AP25" s="417">
        <v>100</v>
      </c>
      <c r="AQ25" s="418"/>
      <c r="AR25" s="418"/>
      <c r="AS25" s="419"/>
      <c r="AT25" s="468">
        <f t="shared" ref="AT25:AT34" si="0">AP25*$J$44</f>
        <v>500</v>
      </c>
      <c r="AU25" s="469"/>
      <c r="AV25" s="469"/>
      <c r="AW25" s="469"/>
      <c r="AX25" s="464">
        <f t="shared" ref="AX25:AX34" si="1">IFERROR(AP25/$AP$35,0)</f>
        <v>0.20202020202020202</v>
      </c>
      <c r="AY25" s="465"/>
      <c r="AZ25" s="466"/>
      <c r="BA25" s="467"/>
    </row>
    <row r="26" spans="1:53" customFormat="1" ht="15.75" thickBot="1" x14ac:dyDescent="0.3">
      <c r="A26" s="4"/>
      <c r="B26" s="423" t="s">
        <v>55</v>
      </c>
      <c r="C26" s="424"/>
      <c r="D26" s="424"/>
      <c r="E26" s="424"/>
      <c r="F26" s="424"/>
      <c r="G26" s="424"/>
      <c r="H26" s="424"/>
      <c r="I26" s="425"/>
      <c r="J26" s="146">
        <v>0</v>
      </c>
      <c r="K26" s="147"/>
      <c r="L26" s="147"/>
      <c r="M26" s="147"/>
      <c r="N26" s="147"/>
      <c r="O26" s="147"/>
      <c r="P26" s="148"/>
      <c r="Q26" s="11"/>
      <c r="R26" s="199" t="s">
        <v>152</v>
      </c>
      <c r="S26" s="200"/>
      <c r="T26" s="200"/>
      <c r="U26" s="200"/>
      <c r="V26" s="200"/>
      <c r="W26" s="200"/>
      <c r="X26" s="200"/>
      <c r="Y26" s="201"/>
      <c r="Z26" s="447">
        <v>0</v>
      </c>
      <c r="AA26" s="448"/>
      <c r="AB26" s="448"/>
      <c r="AC26" s="448"/>
      <c r="AD26" s="448"/>
      <c r="AE26" s="448"/>
      <c r="AF26" s="449"/>
      <c r="AG26" s="4"/>
      <c r="AH26" s="423" t="s">
        <v>56</v>
      </c>
      <c r="AI26" s="424"/>
      <c r="AJ26" s="424"/>
      <c r="AK26" s="424"/>
      <c r="AL26" s="424"/>
      <c r="AM26" s="424"/>
      <c r="AN26" s="424"/>
      <c r="AO26" s="425"/>
      <c r="AP26" s="420">
        <v>100</v>
      </c>
      <c r="AQ26" s="421"/>
      <c r="AR26" s="421"/>
      <c r="AS26" s="422"/>
      <c r="AT26" s="395">
        <f t="shared" si="0"/>
        <v>500</v>
      </c>
      <c r="AU26" s="396"/>
      <c r="AV26" s="396"/>
      <c r="AW26" s="396"/>
      <c r="AX26" s="412">
        <f t="shared" si="1"/>
        <v>0.20202020202020202</v>
      </c>
      <c r="AY26" s="413"/>
      <c r="AZ26" s="414"/>
      <c r="BA26" s="415"/>
    </row>
    <row r="27" spans="1:53" customFormat="1" x14ac:dyDescent="0.25">
      <c r="A27" s="4"/>
      <c r="B27" s="423" t="s">
        <v>57</v>
      </c>
      <c r="C27" s="424"/>
      <c r="D27" s="424"/>
      <c r="E27" s="424"/>
      <c r="F27" s="424"/>
      <c r="G27" s="424"/>
      <c r="H27" s="424"/>
      <c r="I27" s="425"/>
      <c r="J27" s="146">
        <v>185</v>
      </c>
      <c r="K27" s="147"/>
      <c r="L27" s="147"/>
      <c r="M27" s="147"/>
      <c r="N27" s="147"/>
      <c r="O27" s="147"/>
      <c r="P27" s="148"/>
      <c r="Q27" s="11"/>
      <c r="R27" s="199" t="s">
        <v>131</v>
      </c>
      <c r="S27" s="200"/>
      <c r="T27" s="200"/>
      <c r="U27" s="200"/>
      <c r="V27" s="200"/>
      <c r="W27" s="200"/>
      <c r="X27" s="200"/>
      <c r="Y27" s="432"/>
      <c r="Z27" s="433">
        <v>1000</v>
      </c>
      <c r="AA27" s="434"/>
      <c r="AB27" s="434"/>
      <c r="AC27" s="434"/>
      <c r="AD27" s="434"/>
      <c r="AE27" s="434"/>
      <c r="AF27" s="435"/>
      <c r="AG27" s="4"/>
      <c r="AH27" s="423" t="s">
        <v>58</v>
      </c>
      <c r="AI27" s="424"/>
      <c r="AJ27" s="424"/>
      <c r="AK27" s="424"/>
      <c r="AL27" s="424"/>
      <c r="AM27" s="424"/>
      <c r="AN27" s="424"/>
      <c r="AO27" s="425"/>
      <c r="AP27" s="420">
        <v>45</v>
      </c>
      <c r="AQ27" s="421"/>
      <c r="AR27" s="421"/>
      <c r="AS27" s="422"/>
      <c r="AT27" s="395">
        <f t="shared" si="0"/>
        <v>225</v>
      </c>
      <c r="AU27" s="396"/>
      <c r="AV27" s="396"/>
      <c r="AW27" s="396"/>
      <c r="AX27" s="412">
        <f t="shared" si="1"/>
        <v>9.0909090909090912E-2</v>
      </c>
      <c r="AY27" s="413"/>
      <c r="AZ27" s="414"/>
      <c r="BA27" s="415"/>
    </row>
    <row r="28" spans="1:53" customFormat="1" x14ac:dyDescent="0.25">
      <c r="A28" s="4"/>
      <c r="B28" s="423" t="s">
        <v>59</v>
      </c>
      <c r="C28" s="424"/>
      <c r="D28" s="424"/>
      <c r="E28" s="424"/>
      <c r="F28" s="424"/>
      <c r="G28" s="424"/>
      <c r="H28" s="424"/>
      <c r="I28" s="425"/>
      <c r="J28" s="146">
        <v>10</v>
      </c>
      <c r="K28" s="147"/>
      <c r="L28" s="147"/>
      <c r="M28" s="147"/>
      <c r="N28" s="147"/>
      <c r="O28" s="147"/>
      <c r="P28" s="148"/>
      <c r="Q28" s="11"/>
      <c r="R28" s="199" t="s">
        <v>63</v>
      </c>
      <c r="S28" s="436"/>
      <c r="T28" s="436"/>
      <c r="U28" s="436"/>
      <c r="V28" s="436"/>
      <c r="W28" s="436"/>
      <c r="X28" s="436"/>
      <c r="Y28" s="437"/>
      <c r="Z28" s="438">
        <v>300</v>
      </c>
      <c r="AA28" s="439"/>
      <c r="AB28" s="439"/>
      <c r="AC28" s="439"/>
      <c r="AD28" s="439"/>
      <c r="AE28" s="439"/>
      <c r="AF28" s="440"/>
      <c r="AG28" s="4"/>
      <c r="AH28" s="423" t="s">
        <v>60</v>
      </c>
      <c r="AI28" s="424"/>
      <c r="AJ28" s="424"/>
      <c r="AK28" s="424"/>
      <c r="AL28" s="424"/>
      <c r="AM28" s="424"/>
      <c r="AN28" s="424"/>
      <c r="AO28" s="425"/>
      <c r="AP28" s="420">
        <v>0</v>
      </c>
      <c r="AQ28" s="421"/>
      <c r="AR28" s="421"/>
      <c r="AS28" s="422"/>
      <c r="AT28" s="395">
        <f t="shared" si="0"/>
        <v>0</v>
      </c>
      <c r="AU28" s="396"/>
      <c r="AV28" s="396"/>
      <c r="AW28" s="396"/>
      <c r="AX28" s="412">
        <f t="shared" si="1"/>
        <v>0</v>
      </c>
      <c r="AY28" s="413"/>
      <c r="AZ28" s="414"/>
      <c r="BA28" s="415"/>
    </row>
    <row r="29" spans="1:53" customFormat="1" x14ac:dyDescent="0.25">
      <c r="A29" s="4"/>
      <c r="B29" s="423" t="s">
        <v>61</v>
      </c>
      <c r="C29" s="424"/>
      <c r="D29" s="424"/>
      <c r="E29" s="424"/>
      <c r="F29" s="424"/>
      <c r="G29" s="424"/>
      <c r="H29" s="424"/>
      <c r="I29" s="425"/>
      <c r="J29" s="146">
        <v>0</v>
      </c>
      <c r="K29" s="147"/>
      <c r="L29" s="147"/>
      <c r="M29" s="147"/>
      <c r="N29" s="147"/>
      <c r="O29" s="147"/>
      <c r="P29" s="148"/>
      <c r="Q29" s="11"/>
      <c r="R29" s="199" t="s">
        <v>66</v>
      </c>
      <c r="S29" s="436"/>
      <c r="T29" s="436"/>
      <c r="U29" s="436"/>
      <c r="V29" s="436"/>
      <c r="W29" s="436"/>
      <c r="X29" s="436"/>
      <c r="Y29" s="437"/>
      <c r="Z29" s="450">
        <v>0</v>
      </c>
      <c r="AA29" s="439"/>
      <c r="AB29" s="439"/>
      <c r="AC29" s="439"/>
      <c r="AD29" s="439"/>
      <c r="AE29" s="439"/>
      <c r="AF29" s="440"/>
      <c r="AG29" s="4"/>
      <c r="AH29" s="423" t="s">
        <v>62</v>
      </c>
      <c r="AI29" s="424"/>
      <c r="AJ29" s="424"/>
      <c r="AK29" s="424"/>
      <c r="AL29" s="424"/>
      <c r="AM29" s="424"/>
      <c r="AN29" s="424"/>
      <c r="AO29" s="425"/>
      <c r="AP29" s="420">
        <v>0</v>
      </c>
      <c r="AQ29" s="421"/>
      <c r="AR29" s="421"/>
      <c r="AS29" s="422"/>
      <c r="AT29" s="395">
        <f t="shared" si="0"/>
        <v>0</v>
      </c>
      <c r="AU29" s="396"/>
      <c r="AV29" s="396"/>
      <c r="AW29" s="396"/>
      <c r="AX29" s="412">
        <f t="shared" si="1"/>
        <v>0</v>
      </c>
      <c r="AY29" s="413"/>
      <c r="AZ29" s="414"/>
      <c r="BA29" s="415"/>
    </row>
    <row r="30" spans="1:53" customFormat="1" x14ac:dyDescent="0.25">
      <c r="A30" s="4"/>
      <c r="B30" s="423" t="s">
        <v>64</v>
      </c>
      <c r="C30" s="424"/>
      <c r="D30" s="424"/>
      <c r="E30" s="424"/>
      <c r="F30" s="424"/>
      <c r="G30" s="424"/>
      <c r="H30" s="424"/>
      <c r="I30" s="425"/>
      <c r="J30" s="146">
        <v>425</v>
      </c>
      <c r="K30" s="147"/>
      <c r="L30" s="147"/>
      <c r="M30" s="147"/>
      <c r="N30" s="147"/>
      <c r="O30" s="147"/>
      <c r="P30" s="148"/>
      <c r="Q30" s="11"/>
      <c r="R30" s="423" t="s">
        <v>161</v>
      </c>
      <c r="S30" s="424"/>
      <c r="T30" s="424"/>
      <c r="U30" s="424"/>
      <c r="V30" s="424"/>
      <c r="W30" s="424"/>
      <c r="X30" s="424"/>
      <c r="Y30" s="425"/>
      <c r="Z30" s="450">
        <v>0</v>
      </c>
      <c r="AA30" s="439"/>
      <c r="AB30" s="439"/>
      <c r="AC30" s="439"/>
      <c r="AD30" s="439"/>
      <c r="AE30" s="439"/>
      <c r="AF30" s="440"/>
      <c r="AG30" s="4"/>
      <c r="AH30" s="423" t="s">
        <v>65</v>
      </c>
      <c r="AI30" s="424"/>
      <c r="AJ30" s="424"/>
      <c r="AK30" s="424"/>
      <c r="AL30" s="424"/>
      <c r="AM30" s="424"/>
      <c r="AN30" s="424"/>
      <c r="AO30" s="425"/>
      <c r="AP30" s="420">
        <v>100</v>
      </c>
      <c r="AQ30" s="421"/>
      <c r="AR30" s="421"/>
      <c r="AS30" s="422"/>
      <c r="AT30" s="395">
        <f t="shared" si="0"/>
        <v>500</v>
      </c>
      <c r="AU30" s="396"/>
      <c r="AV30" s="396"/>
      <c r="AW30" s="396"/>
      <c r="AX30" s="412">
        <f t="shared" si="1"/>
        <v>0.20202020202020202</v>
      </c>
      <c r="AY30" s="413"/>
      <c r="AZ30" s="414"/>
      <c r="BA30" s="415"/>
    </row>
    <row r="31" spans="1:53" customFormat="1" x14ac:dyDescent="0.25">
      <c r="A31" s="4"/>
      <c r="B31" s="423" t="s">
        <v>67</v>
      </c>
      <c r="C31" s="424"/>
      <c r="D31" s="424"/>
      <c r="E31" s="424"/>
      <c r="F31" s="424"/>
      <c r="G31" s="424"/>
      <c r="H31" s="424"/>
      <c r="I31" s="425"/>
      <c r="J31" s="146">
        <v>0</v>
      </c>
      <c r="K31" s="147"/>
      <c r="L31" s="147"/>
      <c r="M31" s="147"/>
      <c r="N31" s="147"/>
      <c r="O31" s="147"/>
      <c r="P31" s="148"/>
      <c r="Q31" s="11"/>
      <c r="R31" s="451" t="s">
        <v>69</v>
      </c>
      <c r="S31" s="452"/>
      <c r="T31" s="452"/>
      <c r="U31" s="452"/>
      <c r="V31" s="452"/>
      <c r="W31" s="452"/>
      <c r="X31" s="452"/>
      <c r="Y31" s="453"/>
      <c r="Z31" s="450">
        <v>0</v>
      </c>
      <c r="AA31" s="439"/>
      <c r="AB31" s="439"/>
      <c r="AC31" s="439"/>
      <c r="AD31" s="439"/>
      <c r="AE31" s="439"/>
      <c r="AF31" s="440"/>
      <c r="AG31" s="4"/>
      <c r="AH31" s="423" t="s">
        <v>68</v>
      </c>
      <c r="AI31" s="424"/>
      <c r="AJ31" s="424"/>
      <c r="AK31" s="424"/>
      <c r="AL31" s="424"/>
      <c r="AM31" s="424"/>
      <c r="AN31" s="424"/>
      <c r="AO31" s="425"/>
      <c r="AP31" s="420">
        <v>150</v>
      </c>
      <c r="AQ31" s="421"/>
      <c r="AR31" s="421"/>
      <c r="AS31" s="422"/>
      <c r="AT31" s="395">
        <f t="shared" si="0"/>
        <v>750</v>
      </c>
      <c r="AU31" s="396"/>
      <c r="AV31" s="396"/>
      <c r="AW31" s="396"/>
      <c r="AX31" s="412">
        <f t="shared" si="1"/>
        <v>0.30303030303030304</v>
      </c>
      <c r="AY31" s="413"/>
      <c r="AZ31" s="414"/>
      <c r="BA31" s="415"/>
    </row>
    <row r="32" spans="1:53" customFormat="1" x14ac:dyDescent="0.25">
      <c r="A32" s="4"/>
      <c r="B32" s="423" t="s">
        <v>70</v>
      </c>
      <c r="C32" s="424"/>
      <c r="D32" s="424"/>
      <c r="E32" s="424"/>
      <c r="F32" s="424"/>
      <c r="G32" s="424"/>
      <c r="H32" s="424"/>
      <c r="I32" s="425"/>
      <c r="J32" s="146">
        <v>600</v>
      </c>
      <c r="K32" s="147"/>
      <c r="L32" s="147"/>
      <c r="M32" s="147"/>
      <c r="N32" s="147"/>
      <c r="O32" s="147"/>
      <c r="P32" s="148"/>
      <c r="Q32" s="11"/>
      <c r="R32" s="212" t="s">
        <v>69</v>
      </c>
      <c r="S32" s="213"/>
      <c r="T32" s="213"/>
      <c r="U32" s="213"/>
      <c r="V32" s="213"/>
      <c r="W32" s="213"/>
      <c r="X32" s="213"/>
      <c r="Y32" s="214"/>
      <c r="Z32" s="438">
        <v>0</v>
      </c>
      <c r="AA32" s="439"/>
      <c r="AB32" s="439"/>
      <c r="AC32" s="439"/>
      <c r="AD32" s="439"/>
      <c r="AE32" s="439"/>
      <c r="AF32" s="440"/>
      <c r="AG32" s="4"/>
      <c r="AH32" s="423" t="s">
        <v>71</v>
      </c>
      <c r="AI32" s="424"/>
      <c r="AJ32" s="424"/>
      <c r="AK32" s="424"/>
      <c r="AL32" s="424"/>
      <c r="AM32" s="424"/>
      <c r="AN32" s="424"/>
      <c r="AO32" s="425"/>
      <c r="AP32" s="420">
        <v>0</v>
      </c>
      <c r="AQ32" s="421"/>
      <c r="AR32" s="421"/>
      <c r="AS32" s="422"/>
      <c r="AT32" s="395">
        <f t="shared" si="0"/>
        <v>0</v>
      </c>
      <c r="AU32" s="396"/>
      <c r="AV32" s="396"/>
      <c r="AW32" s="396"/>
      <c r="AX32" s="412">
        <f t="shared" si="1"/>
        <v>0</v>
      </c>
      <c r="AY32" s="413"/>
      <c r="AZ32" s="414"/>
      <c r="BA32" s="415"/>
    </row>
    <row r="33" spans="1:53" ht="15.75" thickBot="1" x14ac:dyDescent="0.3">
      <c r="A33" s="4"/>
      <c r="B33" s="454" t="s">
        <v>69</v>
      </c>
      <c r="C33" s="455"/>
      <c r="D33" s="455"/>
      <c r="E33" s="455"/>
      <c r="F33" s="455"/>
      <c r="G33" s="455"/>
      <c r="H33" s="455"/>
      <c r="I33" s="456"/>
      <c r="J33" s="146">
        <v>0</v>
      </c>
      <c r="K33" s="147"/>
      <c r="L33" s="147"/>
      <c r="M33" s="147"/>
      <c r="N33" s="147"/>
      <c r="O33" s="147"/>
      <c r="P33" s="148"/>
      <c r="Q33" s="1"/>
      <c r="R33" s="212" t="s">
        <v>69</v>
      </c>
      <c r="S33" s="213"/>
      <c r="T33" s="213"/>
      <c r="U33" s="213"/>
      <c r="V33" s="213"/>
      <c r="W33" s="213"/>
      <c r="X33" s="213"/>
      <c r="Y33" s="214"/>
      <c r="Z33" s="438">
        <v>0</v>
      </c>
      <c r="AA33" s="439"/>
      <c r="AB33" s="439"/>
      <c r="AC33" s="439"/>
      <c r="AD33" s="439"/>
      <c r="AE33" s="439"/>
      <c r="AF33" s="440"/>
      <c r="AG33" s="4"/>
      <c r="AH33" s="196" t="s">
        <v>69</v>
      </c>
      <c r="AI33" s="197"/>
      <c r="AJ33" s="197"/>
      <c r="AK33" s="197"/>
      <c r="AL33" s="197"/>
      <c r="AM33" s="197"/>
      <c r="AN33" s="197"/>
      <c r="AO33" s="198"/>
      <c r="AP33" s="420">
        <v>0</v>
      </c>
      <c r="AQ33" s="421"/>
      <c r="AR33" s="421"/>
      <c r="AS33" s="422"/>
      <c r="AT33" s="395">
        <f t="shared" si="0"/>
        <v>0</v>
      </c>
      <c r="AU33" s="396"/>
      <c r="AV33" s="396"/>
      <c r="AW33" s="396"/>
      <c r="AX33" s="412">
        <f t="shared" si="1"/>
        <v>0</v>
      </c>
      <c r="AY33" s="413"/>
      <c r="AZ33" s="414"/>
      <c r="BA33" s="415"/>
    </row>
    <row r="34" spans="1:53" x14ac:dyDescent="0.25">
      <c r="A34" s="4"/>
      <c r="B34" s="190" t="s">
        <v>69</v>
      </c>
      <c r="C34" s="191"/>
      <c r="D34" s="191"/>
      <c r="E34" s="191"/>
      <c r="F34" s="191"/>
      <c r="G34" s="191"/>
      <c r="H34" s="191"/>
      <c r="I34" s="192"/>
      <c r="J34" s="193">
        <v>0</v>
      </c>
      <c r="K34" s="194"/>
      <c r="L34" s="194"/>
      <c r="M34" s="194"/>
      <c r="N34" s="194"/>
      <c r="O34" s="194"/>
      <c r="P34" s="195"/>
      <c r="Q34" s="13"/>
      <c r="R34" s="212" t="s">
        <v>69</v>
      </c>
      <c r="S34" s="213"/>
      <c r="T34" s="213"/>
      <c r="U34" s="213"/>
      <c r="V34" s="213"/>
      <c r="W34" s="213"/>
      <c r="X34" s="213"/>
      <c r="Y34" s="214"/>
      <c r="Z34" s="215">
        <v>0</v>
      </c>
      <c r="AA34" s="216"/>
      <c r="AB34" s="216"/>
      <c r="AC34" s="216"/>
      <c r="AD34" s="216"/>
      <c r="AE34" s="216"/>
      <c r="AF34" s="217"/>
      <c r="AG34" s="4"/>
      <c r="AH34" s="196" t="s">
        <v>69</v>
      </c>
      <c r="AI34" s="197"/>
      <c r="AJ34" s="197"/>
      <c r="AK34" s="197"/>
      <c r="AL34" s="197"/>
      <c r="AM34" s="197"/>
      <c r="AN34" s="197"/>
      <c r="AO34" s="198"/>
      <c r="AP34" s="173">
        <v>0</v>
      </c>
      <c r="AQ34" s="174"/>
      <c r="AR34" s="174"/>
      <c r="AS34" s="175"/>
      <c r="AT34" s="397">
        <f t="shared" si="0"/>
        <v>0</v>
      </c>
      <c r="AU34" s="398"/>
      <c r="AV34" s="398"/>
      <c r="AW34" s="398"/>
      <c r="AX34" s="401">
        <f t="shared" si="1"/>
        <v>0</v>
      </c>
      <c r="AY34" s="402"/>
      <c r="AZ34" s="403"/>
      <c r="BA34" s="404"/>
    </row>
    <row r="35" spans="1:53" ht="16.5" thickBot="1" x14ac:dyDescent="0.3">
      <c r="A35" s="4"/>
      <c r="B35" s="243" t="s">
        <v>72</v>
      </c>
      <c r="C35" s="244"/>
      <c r="D35" s="244"/>
      <c r="E35" s="244"/>
      <c r="F35" s="244"/>
      <c r="G35" s="244"/>
      <c r="H35" s="244"/>
      <c r="I35" s="245"/>
      <c r="J35" s="246">
        <f>SUM(J25:P34)</f>
        <v>2220</v>
      </c>
      <c r="K35" s="222"/>
      <c r="L35" s="222"/>
      <c r="M35" s="222"/>
      <c r="N35" s="222"/>
      <c r="O35" s="222"/>
      <c r="P35" s="223"/>
      <c r="Q35" s="1"/>
      <c r="R35" s="187" t="s">
        <v>73</v>
      </c>
      <c r="S35" s="188"/>
      <c r="T35" s="188"/>
      <c r="U35" s="188"/>
      <c r="V35" s="188"/>
      <c r="W35" s="188"/>
      <c r="X35" s="188"/>
      <c r="Y35" s="189"/>
      <c r="Z35" s="221">
        <f>SUM(Z25:AF34)-(Z26*2)</f>
        <v>19360</v>
      </c>
      <c r="AA35" s="222"/>
      <c r="AB35" s="222"/>
      <c r="AC35" s="222"/>
      <c r="AD35" s="222"/>
      <c r="AE35" s="222"/>
      <c r="AF35" s="223"/>
      <c r="AG35" s="4"/>
      <c r="AH35" s="187" t="s">
        <v>22</v>
      </c>
      <c r="AI35" s="188"/>
      <c r="AJ35" s="188"/>
      <c r="AK35" s="188"/>
      <c r="AL35" s="188"/>
      <c r="AM35" s="188"/>
      <c r="AN35" s="188"/>
      <c r="AO35" s="189"/>
      <c r="AP35" s="176">
        <f>SUM(AP25:AS34)</f>
        <v>495</v>
      </c>
      <c r="AQ35" s="177"/>
      <c r="AR35" s="177"/>
      <c r="AS35" s="178"/>
      <c r="AT35" s="176">
        <f>SUM(AT25:AW34)</f>
        <v>2475</v>
      </c>
      <c r="AU35" s="177"/>
      <c r="AV35" s="177"/>
      <c r="AW35" s="177"/>
      <c r="AX35" s="405">
        <f>SUM(AX25:BA34)</f>
        <v>1</v>
      </c>
      <c r="AY35" s="177"/>
      <c r="AZ35" s="406"/>
      <c r="BA35" s="407"/>
    </row>
    <row r="36" spans="1:53"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5.75" thickBot="1"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x14ac:dyDescent="0.25">
      <c r="A38" s="4"/>
      <c r="B38" s="218" t="s">
        <v>15</v>
      </c>
      <c r="C38" s="88"/>
      <c r="D38" s="224" t="s">
        <v>97</v>
      </c>
      <c r="E38" s="225"/>
      <c r="F38" s="225"/>
      <c r="G38" s="225"/>
      <c r="H38" s="225"/>
      <c r="I38" s="225"/>
      <c r="J38" s="225"/>
      <c r="K38" s="225"/>
      <c r="L38" s="225"/>
      <c r="M38" s="225"/>
      <c r="N38" s="225"/>
      <c r="O38" s="225"/>
      <c r="P38" s="226"/>
      <c r="R38" s="218" t="s">
        <v>106</v>
      </c>
      <c r="S38" s="88"/>
      <c r="T38" s="375" t="s">
        <v>99</v>
      </c>
      <c r="U38" s="225"/>
      <c r="V38" s="225"/>
      <c r="W38" s="225"/>
      <c r="X38" s="225"/>
      <c r="Y38" s="225"/>
      <c r="Z38" s="225"/>
      <c r="AA38" s="225"/>
      <c r="AB38" s="225"/>
      <c r="AC38" s="225"/>
      <c r="AD38" s="225"/>
      <c r="AE38" s="225"/>
      <c r="AF38" s="225"/>
      <c r="AG38" s="408"/>
      <c r="AH38" s="408"/>
      <c r="AI38" s="408"/>
      <c r="AJ38" s="408"/>
      <c r="AK38" s="408"/>
      <c r="AL38" s="408"/>
      <c r="AM38" s="408"/>
      <c r="AN38" s="408"/>
      <c r="AO38" s="408"/>
      <c r="AP38" s="408"/>
      <c r="AQ38" s="408"/>
      <c r="AR38" s="408"/>
      <c r="AS38" s="408"/>
      <c r="AT38" s="408"/>
      <c r="AU38" s="408"/>
      <c r="AV38" s="408"/>
      <c r="AW38" s="408"/>
      <c r="AX38" s="408"/>
      <c r="AY38" s="408"/>
      <c r="AZ38" s="408"/>
      <c r="BA38" s="409"/>
    </row>
    <row r="39" spans="1:53" ht="15.75" thickBot="1" x14ac:dyDescent="0.3">
      <c r="A39" s="4"/>
      <c r="B39" s="242"/>
      <c r="C39" s="91"/>
      <c r="D39" s="227"/>
      <c r="E39" s="228"/>
      <c r="F39" s="228"/>
      <c r="G39" s="228"/>
      <c r="H39" s="228"/>
      <c r="I39" s="228"/>
      <c r="J39" s="228"/>
      <c r="K39" s="228"/>
      <c r="L39" s="228"/>
      <c r="M39" s="228"/>
      <c r="N39" s="228"/>
      <c r="O39" s="228"/>
      <c r="P39" s="229"/>
      <c r="R39" s="219"/>
      <c r="S39" s="220"/>
      <c r="T39" s="410"/>
      <c r="U39" s="411"/>
      <c r="V39" s="411"/>
      <c r="W39" s="411"/>
      <c r="X39" s="411"/>
      <c r="Y39" s="411"/>
      <c r="Z39" s="411"/>
      <c r="AA39" s="411"/>
      <c r="AB39" s="411"/>
      <c r="AC39" s="411"/>
      <c r="AD39" s="411"/>
      <c r="AE39" s="411"/>
      <c r="AF39" s="411"/>
      <c r="AG39" s="387"/>
      <c r="AH39" s="387"/>
      <c r="AI39" s="387"/>
      <c r="AJ39" s="387"/>
      <c r="AK39" s="387"/>
      <c r="AL39" s="387"/>
      <c r="AM39" s="387"/>
      <c r="AN39" s="387"/>
      <c r="AO39" s="387"/>
      <c r="AP39" s="387"/>
      <c r="AQ39" s="387"/>
      <c r="AR39" s="387"/>
      <c r="AS39" s="387"/>
      <c r="AT39" s="387"/>
      <c r="AU39" s="387"/>
      <c r="AV39" s="387"/>
      <c r="AW39" s="387"/>
      <c r="AX39" s="387"/>
      <c r="AY39" s="387"/>
      <c r="AZ39" s="387"/>
      <c r="BA39" s="388"/>
    </row>
    <row r="40" spans="1:53" x14ac:dyDescent="0.25">
      <c r="A40" s="4"/>
      <c r="B40" s="230" t="s">
        <v>93</v>
      </c>
      <c r="C40" s="231"/>
      <c r="D40" s="231"/>
      <c r="E40" s="231"/>
      <c r="F40" s="231"/>
      <c r="G40" s="231"/>
      <c r="H40" s="231"/>
      <c r="I40" s="232"/>
      <c r="J40" s="236">
        <v>2</v>
      </c>
      <c r="K40" s="237"/>
      <c r="L40" s="237"/>
      <c r="M40" s="237"/>
      <c r="N40" s="237"/>
      <c r="O40" s="237"/>
      <c r="P40" s="238"/>
      <c r="R40" s="554" t="s">
        <v>157</v>
      </c>
      <c r="S40" s="555"/>
      <c r="T40" s="555"/>
      <c r="U40" s="555"/>
      <c r="V40" s="555"/>
      <c r="W40" s="555"/>
      <c r="X40" s="209">
        <v>440000</v>
      </c>
      <c r="Y40" s="203"/>
      <c r="Z40" s="203"/>
      <c r="AA40" s="203"/>
      <c r="AB40" s="203"/>
      <c r="AC40" s="210"/>
      <c r="AD40" s="159"/>
      <c r="AE40" s="160"/>
      <c r="AF40" s="160"/>
      <c r="AG40" s="160"/>
      <c r="AH40" s="160"/>
      <c r="AI40" s="160"/>
      <c r="AJ40" s="164"/>
      <c r="AK40" s="165"/>
      <c r="AL40" s="165"/>
      <c r="AM40" s="165"/>
      <c r="AN40" s="165"/>
      <c r="AO40" s="165"/>
      <c r="AP40" s="167"/>
      <c r="AQ40" s="165"/>
      <c r="AR40" s="165"/>
      <c r="AS40" s="165"/>
      <c r="AT40" s="165"/>
      <c r="AU40" s="165"/>
      <c r="AV40" s="164"/>
      <c r="AW40" s="165"/>
      <c r="AX40" s="165"/>
      <c r="AY40" s="165"/>
      <c r="AZ40" s="165"/>
      <c r="BA40" s="168"/>
    </row>
    <row r="41" spans="1:53" ht="15.75" thickBot="1" x14ac:dyDescent="0.3">
      <c r="A41" s="4"/>
      <c r="B41" s="233"/>
      <c r="C41" s="234"/>
      <c r="D41" s="234"/>
      <c r="E41" s="234"/>
      <c r="F41" s="234"/>
      <c r="G41" s="234"/>
      <c r="H41" s="234"/>
      <c r="I41" s="235"/>
      <c r="J41" s="239"/>
      <c r="K41" s="240"/>
      <c r="L41" s="240"/>
      <c r="M41" s="240"/>
      <c r="N41" s="240"/>
      <c r="O41" s="240"/>
      <c r="P41" s="241"/>
      <c r="R41" s="556"/>
      <c r="S41" s="557"/>
      <c r="T41" s="557"/>
      <c r="U41" s="557"/>
      <c r="V41" s="557"/>
      <c r="W41" s="557"/>
      <c r="X41" s="204"/>
      <c r="Y41" s="205"/>
      <c r="Z41" s="205"/>
      <c r="AA41" s="205"/>
      <c r="AB41" s="205"/>
      <c r="AC41" s="211"/>
      <c r="AD41" s="161"/>
      <c r="AE41" s="162"/>
      <c r="AF41" s="162"/>
      <c r="AG41" s="163"/>
      <c r="AH41" s="162"/>
      <c r="AI41" s="162"/>
      <c r="AJ41" s="166"/>
      <c r="AK41" s="166"/>
      <c r="AL41" s="166"/>
      <c r="AM41" s="166"/>
      <c r="AN41" s="166"/>
      <c r="AO41" s="166"/>
      <c r="AP41" s="166"/>
      <c r="AQ41" s="166"/>
      <c r="AR41" s="166"/>
      <c r="AS41" s="166"/>
      <c r="AT41" s="166"/>
      <c r="AU41" s="166"/>
      <c r="AV41" s="166"/>
      <c r="AW41" s="166"/>
      <c r="AX41" s="166"/>
      <c r="AY41" s="166"/>
      <c r="AZ41" s="166"/>
      <c r="BA41" s="169"/>
    </row>
    <row r="42" spans="1:53" ht="15" customHeight="1" x14ac:dyDescent="0.25">
      <c r="A42" s="4"/>
      <c r="B42" s="335" t="s">
        <v>94</v>
      </c>
      <c r="C42" s="336"/>
      <c r="D42" s="336"/>
      <c r="E42" s="336"/>
      <c r="F42" s="336"/>
      <c r="G42" s="336"/>
      <c r="H42" s="336"/>
      <c r="I42" s="337"/>
      <c r="J42" s="338">
        <v>3</v>
      </c>
      <c r="K42" s="339"/>
      <c r="L42" s="339"/>
      <c r="M42" s="339"/>
      <c r="N42" s="339"/>
      <c r="O42" s="339"/>
      <c r="P42" s="340"/>
      <c r="R42" s="121" t="s">
        <v>165</v>
      </c>
      <c r="S42" s="122"/>
      <c r="T42" s="122"/>
      <c r="U42" s="122"/>
      <c r="V42" s="122"/>
      <c r="W42" s="123"/>
      <c r="X42" s="377">
        <v>330000</v>
      </c>
      <c r="Y42" s="378"/>
      <c r="Z42" s="378"/>
      <c r="AA42" s="378"/>
      <c r="AB42" s="378"/>
      <c r="AC42" s="379"/>
      <c r="AD42" s="351" t="s">
        <v>104</v>
      </c>
      <c r="AE42" s="351"/>
      <c r="AF42" s="351"/>
      <c r="AG42" s="351"/>
      <c r="AH42" s="351"/>
      <c r="AI42" s="352"/>
      <c r="AJ42" s="102">
        <v>0.155</v>
      </c>
      <c r="AK42" s="103"/>
      <c r="AL42" s="103"/>
      <c r="AM42" s="103"/>
      <c r="AN42" s="103"/>
      <c r="AO42" s="104"/>
      <c r="AP42" s="139" t="s">
        <v>100</v>
      </c>
      <c r="AQ42" s="140"/>
      <c r="AR42" s="140"/>
      <c r="AS42" s="140"/>
      <c r="AT42" s="140"/>
      <c r="AU42" s="141"/>
      <c r="AV42" s="170">
        <f>IFERROR((AS43*X46),0)</f>
        <v>9600</v>
      </c>
      <c r="AW42" s="171"/>
      <c r="AX42" s="171"/>
      <c r="AY42" s="171"/>
      <c r="AZ42" s="171"/>
      <c r="BA42" s="172"/>
    </row>
    <row r="43" spans="1:53" x14ac:dyDescent="0.25">
      <c r="A43" s="4"/>
      <c r="B43" s="233"/>
      <c r="C43" s="234"/>
      <c r="D43" s="234"/>
      <c r="E43" s="234"/>
      <c r="F43" s="234"/>
      <c r="G43" s="234"/>
      <c r="H43" s="234"/>
      <c r="I43" s="235"/>
      <c r="J43" s="239"/>
      <c r="K43" s="240"/>
      <c r="L43" s="240"/>
      <c r="M43" s="240"/>
      <c r="N43" s="240"/>
      <c r="O43" s="240"/>
      <c r="P43" s="241"/>
      <c r="R43" s="206"/>
      <c r="S43" s="207"/>
      <c r="T43" s="207"/>
      <c r="U43" s="207"/>
      <c r="V43" s="207"/>
      <c r="W43" s="208"/>
      <c r="X43" s="380"/>
      <c r="Y43" s="381"/>
      <c r="Z43" s="381"/>
      <c r="AA43" s="381"/>
      <c r="AB43" s="381"/>
      <c r="AC43" s="382"/>
      <c r="AD43" s="207"/>
      <c r="AE43" s="207"/>
      <c r="AF43" s="207"/>
      <c r="AG43" s="207"/>
      <c r="AH43" s="207"/>
      <c r="AI43" s="208"/>
      <c r="AJ43" s="105"/>
      <c r="AK43" s="106"/>
      <c r="AL43" s="106"/>
      <c r="AM43" s="106"/>
      <c r="AN43" s="106"/>
      <c r="AO43" s="107"/>
      <c r="AP43" s="142" t="s">
        <v>103</v>
      </c>
      <c r="AQ43" s="142"/>
      <c r="AR43" s="142"/>
      <c r="AS43" s="143">
        <v>0.03</v>
      </c>
      <c r="AT43" s="144"/>
      <c r="AU43" s="145"/>
      <c r="AV43" s="111"/>
      <c r="AW43" s="112"/>
      <c r="AX43" s="112"/>
      <c r="AY43" s="112"/>
      <c r="AZ43" s="112"/>
      <c r="BA43" s="113"/>
    </row>
    <row r="44" spans="1:53" ht="15" customHeight="1" x14ac:dyDescent="0.25">
      <c r="A44" s="4"/>
      <c r="B44" s="341" t="s">
        <v>95</v>
      </c>
      <c r="C44" s="342"/>
      <c r="D44" s="342"/>
      <c r="E44" s="342"/>
      <c r="F44" s="342"/>
      <c r="G44" s="342"/>
      <c r="H44" s="342"/>
      <c r="I44" s="342"/>
      <c r="J44" s="345">
        <f>SUM(J40:P43)</f>
        <v>5</v>
      </c>
      <c r="K44" s="346"/>
      <c r="L44" s="346"/>
      <c r="M44" s="346"/>
      <c r="N44" s="346"/>
      <c r="O44" s="346"/>
      <c r="P44" s="347"/>
      <c r="R44" s="121" t="s">
        <v>149</v>
      </c>
      <c r="S44" s="122"/>
      <c r="T44" s="122"/>
      <c r="U44" s="122"/>
      <c r="V44" s="122"/>
      <c r="W44" s="123"/>
      <c r="X44" s="383">
        <v>10000</v>
      </c>
      <c r="Y44" s="384"/>
      <c r="Z44" s="384"/>
      <c r="AA44" s="384"/>
      <c r="AB44" s="384"/>
      <c r="AC44" s="385"/>
      <c r="AD44" s="122" t="s">
        <v>154</v>
      </c>
      <c r="AE44" s="122"/>
      <c r="AF44" s="122"/>
      <c r="AG44" s="122"/>
      <c r="AH44" s="122"/>
      <c r="AI44" s="123"/>
      <c r="AJ44" s="108">
        <f>IFERROR((AJ42*(X46+AV42)/365*31),0)</f>
        <v>4338.9808219178085</v>
      </c>
      <c r="AK44" s="109"/>
      <c r="AL44" s="109"/>
      <c r="AM44" s="109"/>
      <c r="AN44" s="109"/>
      <c r="AO44" s="110"/>
      <c r="AP44" s="121" t="s">
        <v>156</v>
      </c>
      <c r="AQ44" s="122"/>
      <c r="AR44" s="122"/>
      <c r="AS44" s="122"/>
      <c r="AT44" s="122"/>
      <c r="AU44" s="123"/>
      <c r="AV44" s="108">
        <f>IFERROR((AJ44*J44),0)</f>
        <v>21694.904109589042</v>
      </c>
      <c r="AW44" s="109"/>
      <c r="AX44" s="109"/>
      <c r="AY44" s="109"/>
      <c r="AZ44" s="109"/>
      <c r="BA44" s="110"/>
    </row>
    <row r="45" spans="1:53" ht="15.75" thickBot="1" x14ac:dyDescent="0.3">
      <c r="A45" s="4"/>
      <c r="B45" s="343"/>
      <c r="C45" s="344"/>
      <c r="D45" s="344"/>
      <c r="E45" s="344"/>
      <c r="F45" s="344"/>
      <c r="G45" s="344"/>
      <c r="H45" s="344"/>
      <c r="I45" s="344"/>
      <c r="J45" s="348"/>
      <c r="K45" s="349"/>
      <c r="L45" s="349"/>
      <c r="M45" s="349"/>
      <c r="N45" s="349"/>
      <c r="O45" s="349"/>
      <c r="P45" s="350"/>
      <c r="R45" s="206"/>
      <c r="S45" s="207"/>
      <c r="T45" s="207"/>
      <c r="U45" s="207"/>
      <c r="V45" s="207"/>
      <c r="W45" s="208"/>
      <c r="X45" s="380"/>
      <c r="Y45" s="381"/>
      <c r="Z45" s="381"/>
      <c r="AA45" s="381"/>
      <c r="AB45" s="381"/>
      <c r="AC45" s="382"/>
      <c r="AD45" s="207"/>
      <c r="AE45" s="207"/>
      <c r="AF45" s="207"/>
      <c r="AG45" s="207"/>
      <c r="AH45" s="207"/>
      <c r="AI45" s="208"/>
      <c r="AJ45" s="111"/>
      <c r="AK45" s="112"/>
      <c r="AL45" s="112"/>
      <c r="AM45" s="112"/>
      <c r="AN45" s="112"/>
      <c r="AO45" s="113"/>
      <c r="AP45" s="124"/>
      <c r="AQ45" s="125"/>
      <c r="AR45" s="125"/>
      <c r="AS45" s="125"/>
      <c r="AT45" s="125"/>
      <c r="AU45" s="126"/>
      <c r="AV45" s="114"/>
      <c r="AW45" s="115"/>
      <c r="AX45" s="115"/>
      <c r="AY45" s="115"/>
      <c r="AZ45" s="115"/>
      <c r="BA45" s="116"/>
    </row>
    <row r="46" spans="1:53" ht="14.45" customHeight="1" x14ac:dyDescent="0.25">
      <c r="A46" s="4"/>
      <c r="B46" s="355" t="s">
        <v>96</v>
      </c>
      <c r="C46" s="356"/>
      <c r="D46" s="356"/>
      <c r="E46" s="356"/>
      <c r="F46" s="356"/>
      <c r="G46" s="356"/>
      <c r="H46" s="356"/>
      <c r="I46" s="356"/>
      <c r="J46" s="359">
        <v>30000</v>
      </c>
      <c r="K46" s="360"/>
      <c r="L46" s="360"/>
      <c r="M46" s="360"/>
      <c r="N46" s="360"/>
      <c r="O46" s="360"/>
      <c r="P46" s="361"/>
      <c r="R46" s="121" t="s">
        <v>153</v>
      </c>
      <c r="S46" s="122"/>
      <c r="T46" s="122"/>
      <c r="U46" s="122"/>
      <c r="V46" s="122"/>
      <c r="W46" s="123"/>
      <c r="X46" s="544">
        <f>X42-X44</f>
        <v>320000</v>
      </c>
      <c r="Y46" s="545"/>
      <c r="Z46" s="545"/>
      <c r="AA46" s="545"/>
      <c r="AB46" s="545"/>
      <c r="AC46" s="546"/>
      <c r="AD46" s="122" t="s">
        <v>155</v>
      </c>
      <c r="AE46" s="122"/>
      <c r="AF46" s="122"/>
      <c r="AG46" s="122"/>
      <c r="AH46" s="122"/>
      <c r="AI46" s="123"/>
      <c r="AJ46" s="108">
        <f>IFERROR((AJ42*(X46+AV42)/365),0)</f>
        <v>139.96712328767123</v>
      </c>
      <c r="AK46" s="109"/>
      <c r="AL46" s="109"/>
      <c r="AM46" s="109"/>
      <c r="AN46" s="109"/>
      <c r="AO46" s="110"/>
      <c r="AP46" s="127" t="s">
        <v>23</v>
      </c>
      <c r="AQ46" s="128"/>
      <c r="AR46" s="128"/>
      <c r="AS46" s="128"/>
      <c r="AT46" s="128"/>
      <c r="AU46" s="129"/>
      <c r="AV46" s="133">
        <f>IFERROR(((AJ44*J44)+AV42),0)</f>
        <v>31294.904109589042</v>
      </c>
      <c r="AW46" s="134"/>
      <c r="AX46" s="134"/>
      <c r="AY46" s="134"/>
      <c r="AZ46" s="134"/>
      <c r="BA46" s="135"/>
    </row>
    <row r="47" spans="1:53" ht="15.75" customHeight="1" thickBot="1" x14ac:dyDescent="0.3">
      <c r="A47" s="4"/>
      <c r="B47" s="357"/>
      <c r="C47" s="358"/>
      <c r="D47" s="358"/>
      <c r="E47" s="358"/>
      <c r="F47" s="358"/>
      <c r="G47" s="358"/>
      <c r="H47" s="358"/>
      <c r="I47" s="358"/>
      <c r="J47" s="362"/>
      <c r="K47" s="363"/>
      <c r="L47" s="363"/>
      <c r="M47" s="363"/>
      <c r="N47" s="363"/>
      <c r="O47" s="363"/>
      <c r="P47" s="364"/>
      <c r="R47" s="124"/>
      <c r="S47" s="125"/>
      <c r="T47" s="125"/>
      <c r="U47" s="125"/>
      <c r="V47" s="125"/>
      <c r="W47" s="126"/>
      <c r="X47" s="547"/>
      <c r="Y47" s="548"/>
      <c r="Z47" s="548"/>
      <c r="AA47" s="548"/>
      <c r="AB47" s="548"/>
      <c r="AC47" s="549"/>
      <c r="AD47" s="125"/>
      <c r="AE47" s="125"/>
      <c r="AF47" s="125"/>
      <c r="AG47" s="125"/>
      <c r="AH47" s="125"/>
      <c r="AI47" s="126"/>
      <c r="AJ47" s="114"/>
      <c r="AK47" s="115"/>
      <c r="AL47" s="115"/>
      <c r="AM47" s="115"/>
      <c r="AN47" s="115"/>
      <c r="AO47" s="116"/>
      <c r="AP47" s="130"/>
      <c r="AQ47" s="131"/>
      <c r="AR47" s="131"/>
      <c r="AS47" s="131"/>
      <c r="AT47" s="131"/>
      <c r="AU47" s="132"/>
      <c r="AV47" s="136"/>
      <c r="AW47" s="137"/>
      <c r="AX47" s="137"/>
      <c r="AY47" s="137"/>
      <c r="AZ47" s="137"/>
      <c r="BA47" s="138"/>
    </row>
    <row r="48" spans="1:53"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64" ht="15.75" thickBo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64" ht="15" customHeight="1" x14ac:dyDescent="0.25">
      <c r="A50" s="4"/>
      <c r="B50" s="78" t="s">
        <v>18</v>
      </c>
      <c r="C50" s="290"/>
      <c r="D50" s="375" t="s">
        <v>19</v>
      </c>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6"/>
      <c r="AI50" s="4"/>
      <c r="AJ50" s="294" t="s">
        <v>116</v>
      </c>
      <c r="AK50" s="295"/>
      <c r="AL50" s="315" t="s">
        <v>119</v>
      </c>
      <c r="AM50" s="95"/>
      <c r="AN50" s="95"/>
      <c r="AO50" s="95"/>
      <c r="AP50" s="95"/>
      <c r="AQ50" s="95"/>
      <c r="AR50" s="95"/>
      <c r="AS50" s="95"/>
      <c r="AT50" s="95"/>
      <c r="AU50" s="95"/>
      <c r="AV50" s="95"/>
      <c r="AW50" s="95"/>
      <c r="AX50" s="95"/>
      <c r="AY50" s="95"/>
      <c r="AZ50" s="95"/>
      <c r="BA50" s="95"/>
    </row>
    <row r="51" spans="1:64" ht="15.75" customHeight="1" thickBot="1" x14ac:dyDescent="0.3">
      <c r="A51" s="4"/>
      <c r="B51" s="296"/>
      <c r="C51" s="317"/>
      <c r="D51" s="376"/>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9"/>
      <c r="AI51" s="4"/>
      <c r="AJ51" s="321"/>
      <c r="AK51" s="367"/>
      <c r="AL51" s="316"/>
      <c r="AM51" s="95"/>
      <c r="AN51" s="95"/>
      <c r="AO51" s="95"/>
      <c r="AP51" s="95"/>
      <c r="AQ51" s="95"/>
      <c r="AR51" s="95"/>
      <c r="AS51" s="95"/>
      <c r="AT51" s="95"/>
      <c r="AU51" s="95"/>
      <c r="AV51" s="95"/>
      <c r="AW51" s="95"/>
      <c r="AX51" s="95"/>
      <c r="AY51" s="95"/>
      <c r="AZ51" s="95"/>
      <c r="BA51" s="95"/>
    </row>
    <row r="52" spans="1:64" ht="14.45" customHeight="1" x14ac:dyDescent="0.25">
      <c r="A52" s="4"/>
      <c r="B52" s="353" t="s">
        <v>72</v>
      </c>
      <c r="C52" s="290"/>
      <c r="D52" s="290"/>
      <c r="E52" s="290"/>
      <c r="F52" s="290"/>
      <c r="G52" s="290"/>
      <c r="H52" s="298"/>
      <c r="I52" s="328">
        <f>J35</f>
        <v>2220</v>
      </c>
      <c r="J52" s="329"/>
      <c r="K52" s="329"/>
      <c r="L52" s="329"/>
      <c r="M52" s="330"/>
      <c r="N52" s="19"/>
      <c r="O52" s="17"/>
      <c r="P52" s="17"/>
      <c r="Q52" s="17"/>
      <c r="R52" s="17"/>
      <c r="S52" s="17"/>
      <c r="T52" s="17"/>
      <c r="U52" s="17"/>
      <c r="V52" s="17"/>
      <c r="W52" s="17"/>
      <c r="X52" s="17"/>
      <c r="Y52" s="17"/>
      <c r="Z52" s="17"/>
      <c r="AA52" s="17"/>
      <c r="AB52" s="17"/>
      <c r="AC52" s="17"/>
      <c r="AD52" s="17"/>
      <c r="AE52" s="17"/>
      <c r="AF52" s="23"/>
      <c r="AG52" s="23"/>
      <c r="AH52" s="24"/>
      <c r="AI52" s="4"/>
      <c r="AJ52" s="324" t="s">
        <v>4</v>
      </c>
      <c r="AK52" s="325"/>
      <c r="AL52" s="325"/>
      <c r="AM52" s="325"/>
      <c r="AN52" s="325"/>
      <c r="AO52" s="325"/>
      <c r="AP52" s="325"/>
      <c r="AQ52" s="326"/>
      <c r="AR52" s="309">
        <f>IFERROR((X40-X42-I62),0)</f>
        <v>24650.095890410958</v>
      </c>
      <c r="AS52" s="203"/>
      <c r="AT52" s="203"/>
      <c r="AU52" s="203"/>
      <c r="AV52" s="203"/>
      <c r="AW52" s="203"/>
      <c r="AX52" s="203"/>
      <c r="AY52" s="203"/>
      <c r="AZ52" s="203"/>
      <c r="BA52" s="210"/>
    </row>
    <row r="53" spans="1:64" ht="15.75" thickBot="1" x14ac:dyDescent="0.3">
      <c r="A53" s="4"/>
      <c r="B53" s="321"/>
      <c r="C53" s="322"/>
      <c r="D53" s="322"/>
      <c r="E53" s="322"/>
      <c r="F53" s="322"/>
      <c r="G53" s="322"/>
      <c r="H53" s="320"/>
      <c r="I53" s="288"/>
      <c r="J53" s="286"/>
      <c r="K53" s="286"/>
      <c r="L53" s="286"/>
      <c r="M53" s="287"/>
      <c r="N53" s="20"/>
      <c r="O53" s="13"/>
      <c r="P53" s="13"/>
      <c r="Q53" s="13"/>
      <c r="R53" s="13"/>
      <c r="S53" s="13"/>
      <c r="T53" s="13"/>
      <c r="U53" s="13"/>
      <c r="V53" s="13"/>
      <c r="W53" s="13"/>
      <c r="X53" s="13"/>
      <c r="Y53" s="13"/>
      <c r="Z53" s="13"/>
      <c r="AA53" s="13"/>
      <c r="AB53" s="13"/>
      <c r="AC53" s="13"/>
      <c r="AD53" s="13"/>
      <c r="AE53" s="13"/>
      <c r="AF53" s="22"/>
      <c r="AG53" s="22"/>
      <c r="AH53" s="25"/>
      <c r="AI53" s="4"/>
      <c r="AJ53" s="541"/>
      <c r="AK53" s="542"/>
      <c r="AL53" s="542"/>
      <c r="AM53" s="542"/>
      <c r="AN53" s="542"/>
      <c r="AO53" s="542"/>
      <c r="AP53" s="542"/>
      <c r="AQ53" s="543"/>
      <c r="AR53" s="204"/>
      <c r="AS53" s="205"/>
      <c r="AT53" s="205"/>
      <c r="AU53" s="205"/>
      <c r="AV53" s="205"/>
      <c r="AW53" s="205"/>
      <c r="AX53" s="205"/>
      <c r="AY53" s="205"/>
      <c r="AZ53" s="205"/>
      <c r="BA53" s="211"/>
    </row>
    <row r="54" spans="1:64" ht="14.45" customHeight="1" x14ac:dyDescent="0.25">
      <c r="A54" s="4"/>
      <c r="B54" s="318" t="s">
        <v>22</v>
      </c>
      <c r="C54" s="319"/>
      <c r="D54" s="319"/>
      <c r="E54" s="319"/>
      <c r="F54" s="319"/>
      <c r="G54" s="319"/>
      <c r="H54" s="320"/>
      <c r="I54" s="285">
        <f>AT35</f>
        <v>2475</v>
      </c>
      <c r="J54" s="286"/>
      <c r="K54" s="286"/>
      <c r="L54" s="286"/>
      <c r="M54" s="287"/>
      <c r="N54" s="20"/>
      <c r="O54" s="13"/>
      <c r="P54" s="13"/>
      <c r="Q54" s="13"/>
      <c r="R54" s="13"/>
      <c r="S54" s="13"/>
      <c r="T54" s="13"/>
      <c r="U54" s="13"/>
      <c r="V54" s="13"/>
      <c r="W54" s="13"/>
      <c r="X54" s="13"/>
      <c r="Y54" s="13"/>
      <c r="Z54" s="13"/>
      <c r="AA54" s="13"/>
      <c r="AB54" s="13"/>
      <c r="AC54" s="13"/>
      <c r="AD54" s="13"/>
      <c r="AE54" s="13"/>
      <c r="AF54" s="22"/>
      <c r="AG54" s="22"/>
      <c r="AH54" s="25"/>
      <c r="AI54" s="4"/>
      <c r="AJ54" s="261" t="s">
        <v>29</v>
      </c>
      <c r="AK54" s="262"/>
      <c r="AL54" s="262"/>
      <c r="AM54" s="262"/>
      <c r="AN54" s="262"/>
      <c r="AO54" s="262"/>
      <c r="AP54" s="262"/>
      <c r="AQ54" s="262"/>
      <c r="AR54" s="327">
        <f>IFERROR((J35+AT35+AV44+J46+X44),0)</f>
        <v>66389.904109589042</v>
      </c>
      <c r="AS54" s="253"/>
      <c r="AT54" s="253"/>
      <c r="AU54" s="253"/>
      <c r="AV54" s="253"/>
      <c r="AW54" s="253"/>
      <c r="AX54" s="253"/>
      <c r="AY54" s="304"/>
      <c r="AZ54" s="304"/>
      <c r="BA54" s="305"/>
    </row>
    <row r="55" spans="1:64" ht="14.45" customHeight="1" x14ac:dyDescent="0.25">
      <c r="A55" s="4"/>
      <c r="B55" s="321"/>
      <c r="C55" s="322"/>
      <c r="D55" s="322"/>
      <c r="E55" s="322"/>
      <c r="F55" s="322"/>
      <c r="G55" s="322"/>
      <c r="H55" s="320"/>
      <c r="I55" s="288"/>
      <c r="J55" s="286"/>
      <c r="K55" s="286"/>
      <c r="L55" s="286"/>
      <c r="M55" s="287"/>
      <c r="N55" s="20"/>
      <c r="O55" s="13"/>
      <c r="P55" s="13"/>
      <c r="Q55" s="13"/>
      <c r="R55" s="13"/>
      <c r="S55" s="13"/>
      <c r="T55" s="13"/>
      <c r="U55" s="13"/>
      <c r="V55" s="13"/>
      <c r="W55" s="13"/>
      <c r="X55" s="13"/>
      <c r="Y55" s="13"/>
      <c r="Z55" s="13"/>
      <c r="AA55" s="13"/>
      <c r="AB55" s="13"/>
      <c r="AC55" s="13"/>
      <c r="AD55" s="13"/>
      <c r="AE55" s="13"/>
      <c r="AF55" s="22"/>
      <c r="AG55" s="22"/>
      <c r="AH55" s="25"/>
      <c r="AI55" s="4"/>
      <c r="AJ55" s="261"/>
      <c r="AK55" s="262"/>
      <c r="AL55" s="262"/>
      <c r="AM55" s="262"/>
      <c r="AN55" s="262"/>
      <c r="AO55" s="262"/>
      <c r="AP55" s="262"/>
      <c r="AQ55" s="262"/>
      <c r="AR55" s="303"/>
      <c r="AS55" s="253"/>
      <c r="AT55" s="253"/>
      <c r="AU55" s="253"/>
      <c r="AV55" s="253"/>
      <c r="AW55" s="253"/>
      <c r="AX55" s="253"/>
      <c r="AY55" s="304"/>
      <c r="AZ55" s="304"/>
      <c r="BA55" s="305"/>
    </row>
    <row r="56" spans="1:64" ht="14.45" customHeight="1" x14ac:dyDescent="0.25">
      <c r="A56" s="4"/>
      <c r="B56" s="318" t="s">
        <v>23</v>
      </c>
      <c r="C56" s="319"/>
      <c r="D56" s="319"/>
      <c r="E56" s="319"/>
      <c r="F56" s="319"/>
      <c r="G56" s="319"/>
      <c r="H56" s="320"/>
      <c r="I56" s="285">
        <f>AV46</f>
        <v>31294.904109589042</v>
      </c>
      <c r="J56" s="286"/>
      <c r="K56" s="286"/>
      <c r="L56" s="286"/>
      <c r="M56" s="287"/>
      <c r="N56" s="20"/>
      <c r="O56" s="13"/>
      <c r="P56" s="13"/>
      <c r="Q56" s="13"/>
      <c r="R56" s="13"/>
      <c r="S56" s="13"/>
      <c r="T56" s="13"/>
      <c r="U56" s="13"/>
      <c r="V56" s="13"/>
      <c r="W56" s="13"/>
      <c r="X56" s="13"/>
      <c r="Y56" s="13"/>
      <c r="Z56" s="13"/>
      <c r="AA56" s="13"/>
      <c r="AB56" s="13"/>
      <c r="AC56" s="13"/>
      <c r="AD56" s="13"/>
      <c r="AE56" s="13"/>
      <c r="AF56" s="22"/>
      <c r="AG56" s="22"/>
      <c r="AH56" s="25"/>
      <c r="AI56" s="4"/>
      <c r="AJ56" s="261" t="s">
        <v>31</v>
      </c>
      <c r="AK56" s="262"/>
      <c r="AL56" s="262"/>
      <c r="AM56" s="262"/>
      <c r="AN56" s="262"/>
      <c r="AO56" s="262"/>
      <c r="AP56" s="262"/>
      <c r="AQ56" s="262"/>
      <c r="AR56" s="299">
        <f>IFERROR((AR52/(AR54)),0)</f>
        <v>0.37129283768389437</v>
      </c>
      <c r="AS56" s="300"/>
      <c r="AT56" s="300"/>
      <c r="AU56" s="300"/>
      <c r="AV56" s="300"/>
      <c r="AW56" s="300"/>
      <c r="AX56" s="300"/>
      <c r="AY56" s="301"/>
      <c r="AZ56" s="301"/>
      <c r="BA56" s="302"/>
    </row>
    <row r="57" spans="1:64" ht="15" customHeight="1" x14ac:dyDescent="0.25">
      <c r="A57" s="4"/>
      <c r="B57" s="321"/>
      <c r="C57" s="322"/>
      <c r="D57" s="322"/>
      <c r="E57" s="322"/>
      <c r="F57" s="322"/>
      <c r="G57" s="322"/>
      <c r="H57" s="320"/>
      <c r="I57" s="288"/>
      <c r="J57" s="286"/>
      <c r="K57" s="286"/>
      <c r="L57" s="286"/>
      <c r="M57" s="287"/>
      <c r="N57" s="20"/>
      <c r="O57" s="13"/>
      <c r="P57" s="13"/>
      <c r="Q57" s="13"/>
      <c r="R57" s="13"/>
      <c r="S57" s="13"/>
      <c r="T57" s="13"/>
      <c r="U57" s="13"/>
      <c r="V57" s="13"/>
      <c r="W57" s="13"/>
      <c r="X57" s="13"/>
      <c r="Y57" s="13"/>
      <c r="Z57" s="13"/>
      <c r="AA57" s="13"/>
      <c r="AB57" s="13"/>
      <c r="AC57" s="13"/>
      <c r="AD57" s="13"/>
      <c r="AE57" s="13"/>
      <c r="AF57" s="22"/>
      <c r="AG57" s="22"/>
      <c r="AH57" s="25"/>
      <c r="AI57" s="4"/>
      <c r="AJ57" s="261"/>
      <c r="AK57" s="262"/>
      <c r="AL57" s="262"/>
      <c r="AM57" s="262"/>
      <c r="AN57" s="262"/>
      <c r="AO57" s="262"/>
      <c r="AP57" s="262"/>
      <c r="AQ57" s="262"/>
      <c r="AR57" s="331"/>
      <c r="AS57" s="332"/>
      <c r="AT57" s="332"/>
      <c r="AU57" s="332"/>
      <c r="AV57" s="332"/>
      <c r="AW57" s="332"/>
      <c r="AX57" s="332"/>
      <c r="AY57" s="333"/>
      <c r="AZ57" s="333"/>
      <c r="BA57" s="334"/>
      <c r="BG57" s="5"/>
      <c r="BH57" s="5"/>
      <c r="BI57" s="5"/>
      <c r="BJ57" s="5"/>
      <c r="BK57" s="5"/>
      <c r="BL57" s="5"/>
    </row>
    <row r="58" spans="1:64" ht="14.45" customHeight="1" x14ac:dyDescent="0.25">
      <c r="A58" s="4"/>
      <c r="B58" s="318" t="s">
        <v>73</v>
      </c>
      <c r="C58" s="319"/>
      <c r="D58" s="319"/>
      <c r="E58" s="319"/>
      <c r="F58" s="319"/>
      <c r="G58" s="319"/>
      <c r="H58" s="320"/>
      <c r="I58" s="285">
        <f>Z35</f>
        <v>19360</v>
      </c>
      <c r="J58" s="286"/>
      <c r="K58" s="286"/>
      <c r="L58" s="286"/>
      <c r="M58" s="287"/>
      <c r="N58" s="20"/>
      <c r="O58" s="13"/>
      <c r="P58" s="13"/>
      <c r="Q58" s="13"/>
      <c r="R58" s="13"/>
      <c r="S58" s="13"/>
      <c r="T58" s="13"/>
      <c r="U58" s="13"/>
      <c r="V58" s="13"/>
      <c r="W58" s="13"/>
      <c r="X58" s="13"/>
      <c r="Y58" s="13"/>
      <c r="Z58" s="13"/>
      <c r="AA58" s="13"/>
      <c r="AB58" s="13"/>
      <c r="AC58" s="13"/>
      <c r="AD58" s="13"/>
      <c r="AE58" s="13"/>
      <c r="AF58" s="22"/>
      <c r="AG58" s="22"/>
      <c r="AH58" s="25"/>
      <c r="AI58" s="4"/>
      <c r="AJ58" s="261" t="s">
        <v>107</v>
      </c>
      <c r="AK58" s="262"/>
      <c r="AL58" s="262"/>
      <c r="AM58" s="262"/>
      <c r="AN58" s="262"/>
      <c r="AO58" s="262"/>
      <c r="AP58" s="262"/>
      <c r="AQ58" s="262"/>
      <c r="AR58" s="299">
        <f>IFERROR(((AR52)/(AR54)/J44)*12,0)</f>
        <v>0.89110281044134643</v>
      </c>
      <c r="AS58" s="300"/>
      <c r="AT58" s="300"/>
      <c r="AU58" s="300"/>
      <c r="AV58" s="300"/>
      <c r="AW58" s="300"/>
      <c r="AX58" s="300"/>
      <c r="AY58" s="301"/>
      <c r="AZ58" s="301"/>
      <c r="BA58" s="302"/>
    </row>
    <row r="59" spans="1:64" ht="14.45" customHeight="1" x14ac:dyDescent="0.25">
      <c r="A59" s="4"/>
      <c r="B59" s="321"/>
      <c r="C59" s="322"/>
      <c r="D59" s="322"/>
      <c r="E59" s="322"/>
      <c r="F59" s="322"/>
      <c r="G59" s="322"/>
      <c r="H59" s="320"/>
      <c r="I59" s="288"/>
      <c r="J59" s="286"/>
      <c r="K59" s="286"/>
      <c r="L59" s="286"/>
      <c r="M59" s="287"/>
      <c r="N59" s="20"/>
      <c r="O59" s="13"/>
      <c r="P59" s="13"/>
      <c r="Q59" s="13"/>
      <c r="R59" s="13"/>
      <c r="S59" s="13"/>
      <c r="T59" s="13"/>
      <c r="U59" s="13"/>
      <c r="V59" s="13"/>
      <c r="W59" s="13"/>
      <c r="X59" s="13"/>
      <c r="Y59" s="13"/>
      <c r="Z59" s="13"/>
      <c r="AA59" s="13"/>
      <c r="AB59" s="13"/>
      <c r="AC59" s="13"/>
      <c r="AD59" s="13"/>
      <c r="AE59" s="13"/>
      <c r="AF59" s="22"/>
      <c r="AG59" s="22"/>
      <c r="AH59" s="25"/>
      <c r="AI59" s="4"/>
      <c r="AJ59" s="261"/>
      <c r="AK59" s="262"/>
      <c r="AL59" s="262"/>
      <c r="AM59" s="262"/>
      <c r="AN59" s="262"/>
      <c r="AO59" s="262"/>
      <c r="AP59" s="262"/>
      <c r="AQ59" s="262"/>
      <c r="AR59" s="303"/>
      <c r="AS59" s="253"/>
      <c r="AT59" s="253"/>
      <c r="AU59" s="253"/>
      <c r="AV59" s="253"/>
      <c r="AW59" s="253"/>
      <c r="AX59" s="253"/>
      <c r="AY59" s="304"/>
      <c r="AZ59" s="304"/>
      <c r="BA59" s="305"/>
    </row>
    <row r="60" spans="1:64" ht="14.45" customHeight="1" x14ac:dyDescent="0.25">
      <c r="A60" s="4"/>
      <c r="B60" s="318" t="s">
        <v>24</v>
      </c>
      <c r="C60" s="319"/>
      <c r="D60" s="319"/>
      <c r="E60" s="319"/>
      <c r="F60" s="319"/>
      <c r="G60" s="319"/>
      <c r="H60" s="320"/>
      <c r="I60" s="285">
        <f>J46</f>
        <v>30000</v>
      </c>
      <c r="J60" s="286"/>
      <c r="K60" s="286"/>
      <c r="L60" s="286"/>
      <c r="M60" s="287"/>
      <c r="N60" s="20"/>
      <c r="O60" s="13"/>
      <c r="P60" s="13"/>
      <c r="Q60" s="13"/>
      <c r="R60" s="13"/>
      <c r="S60" s="13"/>
      <c r="T60" s="13"/>
      <c r="U60" s="13"/>
      <c r="V60" s="13"/>
      <c r="W60" s="13"/>
      <c r="X60" s="13"/>
      <c r="Y60" s="13"/>
      <c r="Z60" s="13"/>
      <c r="AA60" s="13"/>
      <c r="AB60" s="13"/>
      <c r="AC60" s="13"/>
      <c r="AD60" s="13"/>
      <c r="AE60" s="13"/>
      <c r="AF60" s="22"/>
      <c r="AG60" s="22"/>
      <c r="AH60" s="25"/>
      <c r="AI60" s="4"/>
      <c r="AJ60" s="261" t="s">
        <v>108</v>
      </c>
      <c r="AK60" s="262"/>
      <c r="AL60" s="262"/>
      <c r="AM60" s="262"/>
      <c r="AN60" s="262"/>
      <c r="AO60" s="262"/>
      <c r="AP60" s="262"/>
      <c r="AQ60" s="262"/>
      <c r="AR60" s="299">
        <f>IFERROR((I62/X40),0)</f>
        <v>0.19397705479452054</v>
      </c>
      <c r="AS60" s="300"/>
      <c r="AT60" s="300"/>
      <c r="AU60" s="300"/>
      <c r="AV60" s="300"/>
      <c r="AW60" s="300"/>
      <c r="AX60" s="300"/>
      <c r="AY60" s="301"/>
      <c r="AZ60" s="301"/>
      <c r="BA60" s="302"/>
    </row>
    <row r="61" spans="1:64" ht="15" customHeight="1" x14ac:dyDescent="0.25">
      <c r="A61" s="4"/>
      <c r="B61" s="267"/>
      <c r="C61" s="268"/>
      <c r="D61" s="268"/>
      <c r="E61" s="268"/>
      <c r="F61" s="268"/>
      <c r="G61" s="268"/>
      <c r="H61" s="323"/>
      <c r="I61" s="288"/>
      <c r="J61" s="286"/>
      <c r="K61" s="286"/>
      <c r="L61" s="286"/>
      <c r="M61" s="287"/>
      <c r="N61" s="20"/>
      <c r="O61" s="13"/>
      <c r="P61" s="13"/>
      <c r="Q61" s="13"/>
      <c r="R61" s="13"/>
      <c r="S61" s="13"/>
      <c r="T61" s="13"/>
      <c r="U61" s="13"/>
      <c r="V61" s="13"/>
      <c r="W61" s="13"/>
      <c r="X61" s="13"/>
      <c r="Y61" s="13"/>
      <c r="Z61" s="13"/>
      <c r="AA61" s="13"/>
      <c r="AB61" s="13"/>
      <c r="AC61" s="13"/>
      <c r="AD61" s="13"/>
      <c r="AE61" s="13"/>
      <c r="AF61" s="22"/>
      <c r="AG61" s="22"/>
      <c r="AH61" s="25"/>
      <c r="AI61" s="4"/>
      <c r="AJ61" s="261"/>
      <c r="AK61" s="262"/>
      <c r="AL61" s="262"/>
      <c r="AM61" s="262"/>
      <c r="AN61" s="262"/>
      <c r="AO61" s="262"/>
      <c r="AP61" s="262"/>
      <c r="AQ61" s="262"/>
      <c r="AR61" s="303"/>
      <c r="AS61" s="253"/>
      <c r="AT61" s="253"/>
      <c r="AU61" s="253"/>
      <c r="AV61" s="253"/>
      <c r="AW61" s="253"/>
      <c r="AX61" s="253"/>
      <c r="AY61" s="304"/>
      <c r="AZ61" s="304"/>
      <c r="BA61" s="305"/>
    </row>
    <row r="62" spans="1:64" ht="14.45" customHeight="1" x14ac:dyDescent="0.25">
      <c r="A62" s="4"/>
      <c r="B62" s="291" t="s">
        <v>25</v>
      </c>
      <c r="C62" s="292"/>
      <c r="D62" s="292"/>
      <c r="E62" s="292"/>
      <c r="F62" s="292"/>
      <c r="G62" s="292"/>
      <c r="H62" s="292"/>
      <c r="I62" s="255">
        <f>SUM(I52:M61)</f>
        <v>85349.904109589042</v>
      </c>
      <c r="J62" s="256"/>
      <c r="K62" s="256"/>
      <c r="L62" s="256"/>
      <c r="M62" s="257"/>
      <c r="N62" s="20"/>
      <c r="O62" s="13"/>
      <c r="P62" s="13"/>
      <c r="Q62" s="13"/>
      <c r="R62" s="13"/>
      <c r="S62" s="13"/>
      <c r="T62" s="13"/>
      <c r="U62" s="13"/>
      <c r="V62" s="13"/>
      <c r="W62" s="13"/>
      <c r="X62" s="13"/>
      <c r="Y62" s="13"/>
      <c r="Z62" s="13"/>
      <c r="AA62" s="13"/>
      <c r="AB62" s="13"/>
      <c r="AC62" s="13"/>
      <c r="AD62" s="13"/>
      <c r="AE62" s="13"/>
      <c r="AF62" s="22"/>
      <c r="AG62" s="22"/>
      <c r="AH62" s="25"/>
      <c r="AI62" s="4"/>
      <c r="AJ62" s="261" t="s">
        <v>158</v>
      </c>
      <c r="AK62" s="262"/>
      <c r="AL62" s="262"/>
      <c r="AM62" s="262"/>
      <c r="AN62" s="262"/>
      <c r="AO62" s="262"/>
      <c r="AP62" s="262"/>
      <c r="AQ62" s="262"/>
      <c r="AR62" s="277">
        <f>IFERROR((AP35+AJ44),0)</f>
        <v>4833.9808219178085</v>
      </c>
      <c r="AS62" s="278"/>
      <c r="AT62" s="278"/>
      <c r="AU62" s="278"/>
      <c r="AV62" s="278"/>
      <c r="AW62" s="278"/>
      <c r="AX62" s="278"/>
      <c r="AY62" s="279"/>
      <c r="AZ62" s="279"/>
      <c r="BA62" s="280"/>
    </row>
    <row r="63" spans="1:64" ht="15" customHeight="1" thickBot="1" x14ac:dyDescent="0.3">
      <c r="A63" s="4"/>
      <c r="B63" s="293"/>
      <c r="C63" s="177"/>
      <c r="D63" s="177"/>
      <c r="E63" s="177"/>
      <c r="F63" s="177"/>
      <c r="G63" s="177"/>
      <c r="H63" s="177"/>
      <c r="I63" s="258"/>
      <c r="J63" s="259"/>
      <c r="K63" s="259"/>
      <c r="L63" s="259"/>
      <c r="M63" s="260"/>
      <c r="N63" s="21"/>
      <c r="O63" s="18"/>
      <c r="P63" s="18"/>
      <c r="Q63" s="18"/>
      <c r="R63" s="18"/>
      <c r="S63" s="18"/>
      <c r="T63" s="18"/>
      <c r="U63" s="18"/>
      <c r="V63" s="18"/>
      <c r="W63" s="18"/>
      <c r="X63" s="18"/>
      <c r="Y63" s="18"/>
      <c r="Z63" s="18"/>
      <c r="AA63" s="18"/>
      <c r="AB63" s="18"/>
      <c r="AC63" s="18"/>
      <c r="AD63" s="18"/>
      <c r="AE63" s="18"/>
      <c r="AF63" s="26"/>
      <c r="AG63" s="26"/>
      <c r="AH63" s="27"/>
      <c r="AI63" s="4"/>
      <c r="AJ63" s="263"/>
      <c r="AK63" s="264"/>
      <c r="AL63" s="264"/>
      <c r="AM63" s="264"/>
      <c r="AN63" s="264"/>
      <c r="AO63" s="264"/>
      <c r="AP63" s="264"/>
      <c r="AQ63" s="264"/>
      <c r="AR63" s="281"/>
      <c r="AS63" s="282"/>
      <c r="AT63" s="282"/>
      <c r="AU63" s="282"/>
      <c r="AV63" s="282"/>
      <c r="AW63" s="282"/>
      <c r="AX63" s="282"/>
      <c r="AY63" s="283"/>
      <c r="AZ63" s="283"/>
      <c r="BA63" s="284"/>
    </row>
    <row r="64" spans="1:64" x14ac:dyDescent="0.25">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62"/>
      <c r="AK64" s="262"/>
      <c r="AL64" s="262"/>
      <c r="AM64" s="262"/>
      <c r="AN64" s="262"/>
      <c r="AO64" s="262"/>
      <c r="AP64" s="262"/>
      <c r="AQ64" s="262"/>
      <c r="AR64" s="253"/>
      <c r="AS64" s="253"/>
      <c r="AT64" s="253"/>
      <c r="AU64" s="253"/>
      <c r="AV64" s="253"/>
      <c r="AW64" s="253"/>
      <c r="AX64" s="253"/>
      <c r="AY64" s="254"/>
      <c r="AZ64" s="254"/>
      <c r="BA64" s="254"/>
    </row>
    <row r="65" spans="1:53" ht="15.75" thickBot="1" x14ac:dyDescent="0.3">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62"/>
      <c r="AK65" s="262"/>
      <c r="AL65" s="262"/>
      <c r="AM65" s="262"/>
      <c r="AN65" s="262"/>
      <c r="AO65" s="262"/>
      <c r="AP65" s="262"/>
      <c r="AQ65" s="262"/>
      <c r="AR65" s="253"/>
      <c r="AS65" s="253"/>
      <c r="AT65" s="253"/>
      <c r="AU65" s="253"/>
      <c r="AV65" s="253"/>
      <c r="AW65" s="253"/>
      <c r="AX65" s="253"/>
      <c r="AY65" s="254"/>
      <c r="AZ65" s="254"/>
      <c r="BA65" s="254"/>
    </row>
    <row r="66" spans="1:53" ht="14.45" customHeight="1" x14ac:dyDescent="0.25">
      <c r="A66" s="4"/>
      <c r="B66" s="294" t="s">
        <v>117</v>
      </c>
      <c r="C66" s="295"/>
      <c r="D66" s="117" t="s">
        <v>118</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1:53" ht="15" customHeight="1" thickBot="1" x14ac:dyDescent="0.3">
      <c r="A67" s="4"/>
      <c r="B67" s="296"/>
      <c r="C67" s="297"/>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18"/>
      <c r="AR67" s="118"/>
      <c r="AS67" s="118"/>
      <c r="AT67" s="118"/>
      <c r="AU67" s="118"/>
      <c r="AV67" s="118"/>
      <c r="AW67" s="118"/>
      <c r="AX67" s="118"/>
      <c r="AY67" s="118"/>
      <c r="AZ67" s="118"/>
      <c r="BA67" s="118"/>
    </row>
    <row r="68" spans="1:53" ht="15" customHeight="1" x14ac:dyDescent="0.25">
      <c r="A68" s="4"/>
      <c r="B68" s="289" t="s">
        <v>125</v>
      </c>
      <c r="C68" s="290"/>
      <c r="D68" s="290"/>
      <c r="E68" s="290"/>
      <c r="F68" s="290"/>
      <c r="G68" s="290"/>
      <c r="H68" s="179" t="s">
        <v>120</v>
      </c>
      <c r="I68" s="180"/>
      <c r="J68" s="180"/>
      <c r="K68" s="180"/>
      <c r="L68" s="181"/>
      <c r="M68" s="185" t="s">
        <v>121</v>
      </c>
      <c r="N68" s="180"/>
      <c r="O68" s="180"/>
      <c r="P68" s="180"/>
      <c r="Q68" s="181"/>
      <c r="R68" s="185" t="s">
        <v>122</v>
      </c>
      <c r="S68" s="180"/>
      <c r="T68" s="180"/>
      <c r="U68" s="180"/>
      <c r="V68" s="181"/>
      <c r="W68" s="185" t="s">
        <v>127</v>
      </c>
      <c r="X68" s="180"/>
      <c r="Y68" s="180"/>
      <c r="Z68" s="180"/>
      <c r="AA68" s="181"/>
      <c r="AB68" s="185" t="s">
        <v>126</v>
      </c>
      <c r="AC68" s="180"/>
      <c r="AD68" s="180"/>
      <c r="AE68" s="180"/>
      <c r="AF68" s="181"/>
      <c r="AG68" s="185" t="s">
        <v>126</v>
      </c>
      <c r="AH68" s="290"/>
      <c r="AI68" s="290"/>
      <c r="AJ68" s="290"/>
      <c r="AK68" s="298"/>
      <c r="AL68" s="185" t="s">
        <v>129</v>
      </c>
      <c r="AM68" s="290"/>
      <c r="AN68" s="290"/>
      <c r="AO68" s="290"/>
      <c r="AP68" s="290"/>
      <c r="AQ68" s="324" t="s">
        <v>4</v>
      </c>
      <c r="AR68" s="550"/>
      <c r="AS68" s="550"/>
      <c r="AT68" s="550"/>
      <c r="AU68" s="550"/>
      <c r="AV68" s="550"/>
      <c r="AW68" s="550"/>
      <c r="AX68" s="550"/>
      <c r="AY68" s="550"/>
      <c r="AZ68" s="550"/>
      <c r="BA68" s="551"/>
    </row>
    <row r="69" spans="1:53" ht="18.600000000000001" customHeight="1" thickBot="1" x14ac:dyDescent="0.3">
      <c r="A69" s="4"/>
      <c r="B69" s="296"/>
      <c r="C69" s="317"/>
      <c r="D69" s="317"/>
      <c r="E69" s="317"/>
      <c r="F69" s="317"/>
      <c r="G69" s="317"/>
      <c r="H69" s="182"/>
      <c r="I69" s="183"/>
      <c r="J69" s="183"/>
      <c r="K69" s="183"/>
      <c r="L69" s="184"/>
      <c r="M69" s="186"/>
      <c r="N69" s="183"/>
      <c r="O69" s="183"/>
      <c r="P69" s="183"/>
      <c r="Q69" s="184"/>
      <c r="R69" s="186"/>
      <c r="S69" s="183"/>
      <c r="T69" s="183"/>
      <c r="U69" s="183"/>
      <c r="V69" s="184"/>
      <c r="W69" s="186"/>
      <c r="X69" s="183"/>
      <c r="Y69" s="183"/>
      <c r="Z69" s="183"/>
      <c r="AA69" s="184"/>
      <c r="AB69" s="186"/>
      <c r="AC69" s="183"/>
      <c r="AD69" s="183"/>
      <c r="AE69" s="183"/>
      <c r="AF69" s="184"/>
      <c r="AG69" s="99" t="s">
        <v>128</v>
      </c>
      <c r="AH69" s="100"/>
      <c r="AI69" s="100"/>
      <c r="AJ69" s="100"/>
      <c r="AK69" s="101"/>
      <c r="AL69" s="276"/>
      <c r="AM69" s="268"/>
      <c r="AN69" s="268"/>
      <c r="AO69" s="268"/>
      <c r="AP69" s="268"/>
      <c r="AQ69" s="306"/>
      <c r="AR69" s="552"/>
      <c r="AS69" s="552"/>
      <c r="AT69" s="552"/>
      <c r="AU69" s="552"/>
      <c r="AV69" s="552"/>
      <c r="AW69" s="552"/>
      <c r="AX69" s="552"/>
      <c r="AY69" s="552"/>
      <c r="AZ69" s="552"/>
      <c r="BA69" s="553"/>
    </row>
    <row r="70" spans="1:53" ht="14.45" customHeight="1" thickBot="1" x14ac:dyDescent="0.3">
      <c r="A70" s="4"/>
      <c r="B70" s="289" t="s">
        <v>123</v>
      </c>
      <c r="C70" s="290"/>
      <c r="D70" s="290"/>
      <c r="E70" s="290"/>
      <c r="F70" s="290"/>
      <c r="G70" s="290"/>
      <c r="H70" s="247">
        <f>IFERROR((($J$44+1)*AP35),0)</f>
        <v>2970</v>
      </c>
      <c r="I70" s="248"/>
      <c r="J70" s="248"/>
      <c r="K70" s="248"/>
      <c r="L70" s="249"/>
      <c r="M70" s="247">
        <f>IFERROR((($J$44+1)*AJ44+(AV42)),0)</f>
        <v>35633.884931506851</v>
      </c>
      <c r="N70" s="248"/>
      <c r="O70" s="248"/>
      <c r="P70" s="248"/>
      <c r="Q70" s="249"/>
      <c r="R70" s="247">
        <f>IFERROR((H70+M70+I52+I58+I60),0)</f>
        <v>90183.884931506851</v>
      </c>
      <c r="S70" s="248"/>
      <c r="T70" s="248"/>
      <c r="U70" s="248"/>
      <c r="V70" s="249"/>
      <c r="W70" s="247">
        <f>IFERROR(($J$35+$H$70+($AJ$44*($J$44+1))+$I$60),0)</f>
        <v>61223.884931506851</v>
      </c>
      <c r="X70" s="248"/>
      <c r="Y70" s="248"/>
      <c r="Z70" s="248"/>
      <c r="AA70" s="249"/>
      <c r="AB70" s="269">
        <f>IFERROR((AQ70/W70),0)</f>
        <v>0.3236664104321717</v>
      </c>
      <c r="AC70" s="270"/>
      <c r="AD70" s="270"/>
      <c r="AE70" s="270"/>
      <c r="AF70" s="271"/>
      <c r="AG70" s="269">
        <f>IFERROR(((AQ70/$W$70)/($J$44+1)*12),0)</f>
        <v>0.64733282086434341</v>
      </c>
      <c r="AH70" s="270"/>
      <c r="AI70" s="270"/>
      <c r="AJ70" s="270"/>
      <c r="AK70" s="271"/>
      <c r="AL70" s="275">
        <f>IFERROR((R70/X40),0)</f>
        <v>0.20496337484433375</v>
      </c>
      <c r="AM70" s="266"/>
      <c r="AN70" s="266"/>
      <c r="AO70" s="266"/>
      <c r="AP70" s="266"/>
      <c r="AQ70" s="155">
        <f>IFERROR((X40-X42-$R$70),0)</f>
        <v>19816.115068493149</v>
      </c>
      <c r="AR70" s="156"/>
      <c r="AS70" s="156"/>
      <c r="AT70" s="156"/>
      <c r="AU70" s="156"/>
      <c r="AV70" s="156"/>
      <c r="AW70" s="156"/>
      <c r="AX70" s="156"/>
      <c r="AY70" s="156"/>
      <c r="AZ70" s="156"/>
      <c r="BA70" s="157"/>
    </row>
    <row r="71" spans="1:53" ht="14.45" customHeight="1" thickBot="1" x14ac:dyDescent="0.3">
      <c r="A71" s="4"/>
      <c r="B71" s="267"/>
      <c r="C71" s="268"/>
      <c r="D71" s="268"/>
      <c r="E71" s="268"/>
      <c r="F71" s="268"/>
      <c r="G71" s="268"/>
      <c r="H71" s="250"/>
      <c r="I71" s="251"/>
      <c r="J71" s="251"/>
      <c r="K71" s="251"/>
      <c r="L71" s="252"/>
      <c r="M71" s="250"/>
      <c r="N71" s="251"/>
      <c r="O71" s="251"/>
      <c r="P71" s="251"/>
      <c r="Q71" s="252"/>
      <c r="R71" s="250"/>
      <c r="S71" s="251"/>
      <c r="T71" s="251"/>
      <c r="U71" s="251"/>
      <c r="V71" s="252"/>
      <c r="W71" s="250"/>
      <c r="X71" s="251"/>
      <c r="Y71" s="251"/>
      <c r="Z71" s="251"/>
      <c r="AA71" s="252"/>
      <c r="AB71" s="272"/>
      <c r="AC71" s="273"/>
      <c r="AD71" s="273"/>
      <c r="AE71" s="273"/>
      <c r="AF71" s="274"/>
      <c r="AG71" s="272"/>
      <c r="AH71" s="273"/>
      <c r="AI71" s="273"/>
      <c r="AJ71" s="273"/>
      <c r="AK71" s="274"/>
      <c r="AL71" s="276"/>
      <c r="AM71" s="268"/>
      <c r="AN71" s="268"/>
      <c r="AO71" s="268"/>
      <c r="AP71" s="268"/>
      <c r="AQ71" s="158"/>
      <c r="AR71" s="156"/>
      <c r="AS71" s="156"/>
      <c r="AT71" s="156"/>
      <c r="AU71" s="156"/>
      <c r="AV71" s="156"/>
      <c r="AW71" s="156"/>
      <c r="AX71" s="156"/>
      <c r="AY71" s="156"/>
      <c r="AZ71" s="156"/>
      <c r="BA71" s="157"/>
    </row>
    <row r="72" spans="1:53" ht="14.45" customHeight="1" thickBot="1" x14ac:dyDescent="0.3">
      <c r="A72" s="4"/>
      <c r="B72" s="265" t="s">
        <v>124</v>
      </c>
      <c r="C72" s="266"/>
      <c r="D72" s="266"/>
      <c r="E72" s="266"/>
      <c r="F72" s="266"/>
      <c r="G72" s="266"/>
      <c r="H72" s="247">
        <f>IFERROR((($J$44-1)*AP35),0)</f>
        <v>1980</v>
      </c>
      <c r="I72" s="248"/>
      <c r="J72" s="248"/>
      <c r="K72" s="248"/>
      <c r="L72" s="249"/>
      <c r="M72" s="247">
        <f>IFERROR((($J$44-1)*AJ44+(AV42)),0)</f>
        <v>26955.923287671234</v>
      </c>
      <c r="N72" s="248"/>
      <c r="O72" s="248"/>
      <c r="P72" s="248"/>
      <c r="Q72" s="249"/>
      <c r="R72" s="247">
        <f>IFERROR((H72+M72+I52+I58+I60),0)</f>
        <v>80515.923287671234</v>
      </c>
      <c r="S72" s="248"/>
      <c r="T72" s="248"/>
      <c r="U72" s="248"/>
      <c r="V72" s="249"/>
      <c r="W72" s="247">
        <f>IFERROR(($J$35+$H$70+($AJ$44*($J$44-1))+$I$60),0)</f>
        <v>52545.923287671234</v>
      </c>
      <c r="X72" s="248"/>
      <c r="Y72" s="248"/>
      <c r="Z72" s="248"/>
      <c r="AA72" s="249"/>
      <c r="AB72" s="269">
        <f>IFERROR((AQ72/W72),0)</f>
        <v>0.56111064127493537</v>
      </c>
      <c r="AC72" s="270"/>
      <c r="AD72" s="270"/>
      <c r="AE72" s="270"/>
      <c r="AF72" s="271"/>
      <c r="AG72" s="269">
        <f>IFERROR(((AQ72/$W$72)/($J$44-1)*12),0)</f>
        <v>1.6833319238248061</v>
      </c>
      <c r="AH72" s="270"/>
      <c r="AI72" s="270"/>
      <c r="AJ72" s="270"/>
      <c r="AK72" s="271"/>
      <c r="AL72" s="275">
        <f>IFERROR((R72/X40),0)</f>
        <v>0.18299073474470734</v>
      </c>
      <c r="AM72" s="266"/>
      <c r="AN72" s="266"/>
      <c r="AO72" s="266"/>
      <c r="AP72" s="266"/>
      <c r="AQ72" s="155">
        <f>IFERROR((X40-X42-$R$72),0)</f>
        <v>29484.076712328766</v>
      </c>
      <c r="AR72" s="156"/>
      <c r="AS72" s="156"/>
      <c r="AT72" s="156"/>
      <c r="AU72" s="156"/>
      <c r="AV72" s="156"/>
      <c r="AW72" s="156"/>
      <c r="AX72" s="156"/>
      <c r="AY72" s="156"/>
      <c r="AZ72" s="156"/>
      <c r="BA72" s="157"/>
    </row>
    <row r="73" spans="1:53" ht="14.45" customHeight="1" thickBot="1" x14ac:dyDescent="0.3">
      <c r="A73" s="4"/>
      <c r="B73" s="267"/>
      <c r="C73" s="268"/>
      <c r="D73" s="268"/>
      <c r="E73" s="268"/>
      <c r="F73" s="268"/>
      <c r="G73" s="268"/>
      <c r="H73" s="250"/>
      <c r="I73" s="251"/>
      <c r="J73" s="251"/>
      <c r="K73" s="251"/>
      <c r="L73" s="252"/>
      <c r="M73" s="250"/>
      <c r="N73" s="251"/>
      <c r="O73" s="251"/>
      <c r="P73" s="251"/>
      <c r="Q73" s="252"/>
      <c r="R73" s="250"/>
      <c r="S73" s="251"/>
      <c r="T73" s="251"/>
      <c r="U73" s="251"/>
      <c r="V73" s="252"/>
      <c r="W73" s="250"/>
      <c r="X73" s="251"/>
      <c r="Y73" s="251"/>
      <c r="Z73" s="251"/>
      <c r="AA73" s="252"/>
      <c r="AB73" s="272"/>
      <c r="AC73" s="273"/>
      <c r="AD73" s="273"/>
      <c r="AE73" s="273"/>
      <c r="AF73" s="274"/>
      <c r="AG73" s="272"/>
      <c r="AH73" s="273"/>
      <c r="AI73" s="273"/>
      <c r="AJ73" s="273"/>
      <c r="AK73" s="274"/>
      <c r="AL73" s="276"/>
      <c r="AM73" s="268"/>
      <c r="AN73" s="268"/>
      <c r="AO73" s="268"/>
      <c r="AP73" s="268"/>
      <c r="AQ73" s="158"/>
      <c r="AR73" s="156"/>
      <c r="AS73" s="156"/>
      <c r="AT73" s="156"/>
      <c r="AU73" s="156"/>
      <c r="AV73" s="156"/>
      <c r="AW73" s="156"/>
      <c r="AX73" s="156"/>
      <c r="AY73" s="156"/>
      <c r="AZ73" s="156"/>
      <c r="BA73" s="157"/>
    </row>
    <row r="74" spans="1:53" s="4" customFormat="1" x14ac:dyDescent="0.25"/>
    <row r="75" spans="1:53" s="4" customFormat="1" x14ac:dyDescent="0.25">
      <c r="B75" s="52" t="s">
        <v>177</v>
      </c>
      <c r="C75" s="1"/>
      <c r="D75" s="1"/>
      <c r="E75" s="1"/>
      <c r="F75" s="1"/>
      <c r="G75" s="1"/>
      <c r="H75" s="1"/>
      <c r="I75" s="1"/>
      <c r="J75" s="1"/>
      <c r="K75" s="40"/>
      <c r="L75" s="40"/>
      <c r="M75" s="1"/>
      <c r="N75" s="1"/>
      <c r="O75" s="1"/>
      <c r="P75" s="1"/>
      <c r="Q75" s="1"/>
      <c r="R75" s="1"/>
    </row>
    <row r="76" spans="1:53" s="4" customFormat="1" x14ac:dyDescent="0.25"/>
    <row r="77" spans="1:53" s="4" customFormat="1" x14ac:dyDescent="0.25"/>
    <row r="78" spans="1:53" s="4" customFormat="1" x14ac:dyDescent="0.25"/>
    <row r="79" spans="1:53" s="4" customFormat="1" x14ac:dyDescent="0.25"/>
    <row r="80" spans="1:53"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sheetData>
  <mergeCells count="246">
    <mergeCell ref="B17:F17"/>
    <mergeCell ref="G17:N17"/>
    <mergeCell ref="O17:R17"/>
    <mergeCell ref="S17:AA17"/>
    <mergeCell ref="AC17:AJ17"/>
    <mergeCell ref="AK17:BA17"/>
    <mergeCell ref="AC15:AJ15"/>
    <mergeCell ref="AK15:BA15"/>
    <mergeCell ref="B12:F12"/>
    <mergeCell ref="G12:AA12"/>
    <mergeCell ref="AC12:AJ12"/>
    <mergeCell ref="AK12:BA12"/>
    <mergeCell ref="B13:F13"/>
    <mergeCell ref="G13:AA13"/>
    <mergeCell ref="A1:BA2"/>
    <mergeCell ref="A3:BA4"/>
    <mergeCell ref="B6:BA7"/>
    <mergeCell ref="B10:AA11"/>
    <mergeCell ref="AC10:AD11"/>
    <mergeCell ref="AE10:BA11"/>
    <mergeCell ref="B22:C23"/>
    <mergeCell ref="D22:P23"/>
    <mergeCell ref="R22:S23"/>
    <mergeCell ref="T22:AF23"/>
    <mergeCell ref="AH22:AI23"/>
    <mergeCell ref="AJ22:BA23"/>
    <mergeCell ref="B24:I24"/>
    <mergeCell ref="J24:P24"/>
    <mergeCell ref="AC13:AJ13"/>
    <mergeCell ref="AK13:BA13"/>
    <mergeCell ref="B18:F18"/>
    <mergeCell ref="G18:N18"/>
    <mergeCell ref="O18:R18"/>
    <mergeCell ref="S18:AA18"/>
    <mergeCell ref="AC18:AJ18"/>
    <mergeCell ref="AK18:BA18"/>
    <mergeCell ref="B16:F16"/>
    <mergeCell ref="G16:AA16"/>
    <mergeCell ref="B14:F14"/>
    <mergeCell ref="G14:AA14"/>
    <mergeCell ref="AC14:AJ14"/>
    <mergeCell ref="AK14:BA14"/>
    <mergeCell ref="B15:F15"/>
    <mergeCell ref="G15:AA15"/>
    <mergeCell ref="R24:Y24"/>
    <mergeCell ref="Z24:AF24"/>
    <mergeCell ref="AH24:AO24"/>
    <mergeCell ref="AP24:AS24"/>
    <mergeCell ref="AT26:AW26"/>
    <mergeCell ref="AX26:BA26"/>
    <mergeCell ref="AC16:AJ16"/>
    <mergeCell ref="AK16:BA16"/>
    <mergeCell ref="B25:I25"/>
    <mergeCell ref="J25:P25"/>
    <mergeCell ref="R25:Y25"/>
    <mergeCell ref="Z25:AF25"/>
    <mergeCell ref="AH25:AO25"/>
    <mergeCell ref="AP25:AS25"/>
    <mergeCell ref="AT25:AW25"/>
    <mergeCell ref="AX25:BA25"/>
    <mergeCell ref="B19:F19"/>
    <mergeCell ref="G19:N19"/>
    <mergeCell ref="O19:R19"/>
    <mergeCell ref="S19:AA19"/>
    <mergeCell ref="AC19:AJ19"/>
    <mergeCell ref="AK19:BA19"/>
    <mergeCell ref="AT24:AW24"/>
    <mergeCell ref="AX24:BA24"/>
    <mergeCell ref="AT27:AW27"/>
    <mergeCell ref="AX27:BA27"/>
    <mergeCell ref="B26:I26"/>
    <mergeCell ref="J26:P26"/>
    <mergeCell ref="R26:Y26"/>
    <mergeCell ref="Z26:AF26"/>
    <mergeCell ref="AH26:AO26"/>
    <mergeCell ref="AP26:AS26"/>
    <mergeCell ref="B27:I27"/>
    <mergeCell ref="J27:P27"/>
    <mergeCell ref="R27:Y27"/>
    <mergeCell ref="Z27:AF27"/>
    <mergeCell ref="AH27:AO27"/>
    <mergeCell ref="AP27:AS27"/>
    <mergeCell ref="B28:I28"/>
    <mergeCell ref="J28:P28"/>
    <mergeCell ref="R28:Y28"/>
    <mergeCell ref="Z28:AF28"/>
    <mergeCell ref="AH28:AO28"/>
    <mergeCell ref="AP28:AS28"/>
    <mergeCell ref="AT28:AW28"/>
    <mergeCell ref="AX28:BA28"/>
    <mergeCell ref="B29:I29"/>
    <mergeCell ref="J29:P29"/>
    <mergeCell ref="R29:Y29"/>
    <mergeCell ref="Z29:AF29"/>
    <mergeCell ref="AH29:AO29"/>
    <mergeCell ref="AP29:AS29"/>
    <mergeCell ref="AT29:AW29"/>
    <mergeCell ref="AX29:BA29"/>
    <mergeCell ref="B30:I30"/>
    <mergeCell ref="J30:P30"/>
    <mergeCell ref="R30:Y30"/>
    <mergeCell ref="Z30:AF30"/>
    <mergeCell ref="AH30:AO30"/>
    <mergeCell ref="AP30:AS30"/>
    <mergeCell ref="AT30:AW30"/>
    <mergeCell ref="AX30:BA30"/>
    <mergeCell ref="B31:I31"/>
    <mergeCell ref="J31:P31"/>
    <mergeCell ref="R31:Y31"/>
    <mergeCell ref="Z31:AF31"/>
    <mergeCell ref="AH31:AO31"/>
    <mergeCell ref="AP31:AS31"/>
    <mergeCell ref="AT31:AW31"/>
    <mergeCell ref="AX31:BA31"/>
    <mergeCell ref="B32:I32"/>
    <mergeCell ref="J32:P32"/>
    <mergeCell ref="R32:Y32"/>
    <mergeCell ref="Z32:AF32"/>
    <mergeCell ref="AH32:AO32"/>
    <mergeCell ref="AP32:AS32"/>
    <mergeCell ref="AT32:AW32"/>
    <mergeCell ref="AX32:BA32"/>
    <mergeCell ref="B33:I33"/>
    <mergeCell ref="J33:P33"/>
    <mergeCell ref="R33:Y33"/>
    <mergeCell ref="Z33:AF33"/>
    <mergeCell ref="AH33:AO33"/>
    <mergeCell ref="AP33:AS33"/>
    <mergeCell ref="AT33:AW33"/>
    <mergeCell ref="AX33:BA33"/>
    <mergeCell ref="B34:I34"/>
    <mergeCell ref="J34:P34"/>
    <mergeCell ref="R34:Y34"/>
    <mergeCell ref="Z34:AF34"/>
    <mergeCell ref="AH34:AO34"/>
    <mergeCell ref="AP34:AS34"/>
    <mergeCell ref="AT34:AW34"/>
    <mergeCell ref="AX34:BA34"/>
    <mergeCell ref="B35:I35"/>
    <mergeCell ref="J35:P35"/>
    <mergeCell ref="R35:Y35"/>
    <mergeCell ref="Z35:AF35"/>
    <mergeCell ref="AH35:AO35"/>
    <mergeCell ref="AP35:AS35"/>
    <mergeCell ref="AT35:AW35"/>
    <mergeCell ref="AX35:BA35"/>
    <mergeCell ref="B38:C39"/>
    <mergeCell ref="D38:P39"/>
    <mergeCell ref="R38:S39"/>
    <mergeCell ref="T38:BA39"/>
    <mergeCell ref="B40:I41"/>
    <mergeCell ref="J40:P41"/>
    <mergeCell ref="R40:W41"/>
    <mergeCell ref="X40:AC41"/>
    <mergeCell ref="AD40:AI40"/>
    <mergeCell ref="AJ40:AO41"/>
    <mergeCell ref="AD42:AI43"/>
    <mergeCell ref="AJ42:AO43"/>
    <mergeCell ref="AP42:AU42"/>
    <mergeCell ref="B50:C51"/>
    <mergeCell ref="D50:AH51"/>
    <mergeCell ref="AV42:BA43"/>
    <mergeCell ref="AP43:AR43"/>
    <mergeCell ref="AS43:AU43"/>
    <mergeCell ref="AP40:AU41"/>
    <mergeCell ref="AV40:BA41"/>
    <mergeCell ref="AD41:AF41"/>
    <mergeCell ref="AG41:AI41"/>
    <mergeCell ref="B44:I45"/>
    <mergeCell ref="J44:P45"/>
    <mergeCell ref="B42:I43"/>
    <mergeCell ref="J42:P43"/>
    <mergeCell ref="R42:W43"/>
    <mergeCell ref="X42:AC43"/>
    <mergeCell ref="R44:W45"/>
    <mergeCell ref="X44:AC45"/>
    <mergeCell ref="B52:H53"/>
    <mergeCell ref="I52:M53"/>
    <mergeCell ref="AR52:BA53"/>
    <mergeCell ref="B46:I47"/>
    <mergeCell ref="J46:P47"/>
    <mergeCell ref="AJ50:AK51"/>
    <mergeCell ref="AL50:BA51"/>
    <mergeCell ref="B58:H59"/>
    <mergeCell ref="I58:M59"/>
    <mergeCell ref="AJ58:AQ59"/>
    <mergeCell ref="AR58:BA59"/>
    <mergeCell ref="AJ56:AQ57"/>
    <mergeCell ref="B62:H63"/>
    <mergeCell ref="B60:H61"/>
    <mergeCell ref="I60:M61"/>
    <mergeCell ref="AJ60:AQ61"/>
    <mergeCell ref="AR60:BA61"/>
    <mergeCell ref="B54:H55"/>
    <mergeCell ref="I54:M55"/>
    <mergeCell ref="AJ54:AQ55"/>
    <mergeCell ref="AR54:BA55"/>
    <mergeCell ref="B56:H57"/>
    <mergeCell ref="I56:M57"/>
    <mergeCell ref="W72:AA73"/>
    <mergeCell ref="B66:C67"/>
    <mergeCell ref="D66:BA67"/>
    <mergeCell ref="B68:G69"/>
    <mergeCell ref="H68:L69"/>
    <mergeCell ref="M68:Q69"/>
    <mergeCell ref="R68:V69"/>
    <mergeCell ref="W68:AA69"/>
    <mergeCell ref="AB68:AF69"/>
    <mergeCell ref="AQ68:BA69"/>
    <mergeCell ref="AG69:AK69"/>
    <mergeCell ref="R46:W47"/>
    <mergeCell ref="X46:AC47"/>
    <mergeCell ref="AD46:AI47"/>
    <mergeCell ref="AJ46:AO47"/>
    <mergeCell ref="AP46:AU47"/>
    <mergeCell ref="AV46:BA47"/>
    <mergeCell ref="AB72:AF73"/>
    <mergeCell ref="AG72:AK73"/>
    <mergeCell ref="B70:G71"/>
    <mergeCell ref="H70:L71"/>
    <mergeCell ref="M70:Q71"/>
    <mergeCell ref="R70:V71"/>
    <mergeCell ref="W70:AA71"/>
    <mergeCell ref="AB70:AF71"/>
    <mergeCell ref="AG70:AK71"/>
    <mergeCell ref="I62:M63"/>
    <mergeCell ref="AJ62:AQ63"/>
    <mergeCell ref="AR62:BA63"/>
    <mergeCell ref="AJ64:AQ65"/>
    <mergeCell ref="AR64:BA65"/>
    <mergeCell ref="B72:G73"/>
    <mergeCell ref="H72:L73"/>
    <mergeCell ref="M72:Q73"/>
    <mergeCell ref="R72:V73"/>
    <mergeCell ref="AL72:AP73"/>
    <mergeCell ref="AJ52:AQ53"/>
    <mergeCell ref="AL70:AP71"/>
    <mergeCell ref="AQ70:BA71"/>
    <mergeCell ref="AQ72:BA73"/>
    <mergeCell ref="AG68:AK68"/>
    <mergeCell ref="AL68:AP69"/>
    <mergeCell ref="AR56:BA57"/>
    <mergeCell ref="AD44:AI45"/>
    <mergeCell ref="AJ44:AO45"/>
    <mergeCell ref="AP44:AU45"/>
    <mergeCell ref="AV44:BA45"/>
  </mergeCells>
  <conditionalFormatting sqref="R33:Y33">
    <cfRule type="expression" dxfId="9" priority="5">
      <formula>$R$32="Other:"</formula>
    </cfRule>
  </conditionalFormatting>
  <conditionalFormatting sqref="AH34:AO34">
    <cfRule type="expression" dxfId="8" priority="14">
      <formula>$AH$33="Other:"</formula>
    </cfRule>
  </conditionalFormatting>
  <conditionalFormatting sqref="B33:I33">
    <cfRule type="expression" dxfId="7" priority="13">
      <formula>$B$32="Other:"</formula>
    </cfRule>
  </conditionalFormatting>
  <conditionalFormatting sqref="B34:I34">
    <cfRule type="expression" dxfId="6" priority="12">
      <formula>$B$33="Other:"</formula>
    </cfRule>
  </conditionalFormatting>
  <conditionalFormatting sqref="R32:Y32">
    <cfRule type="expression" dxfId="5" priority="4">
      <formula>$R$32="Other:"</formula>
    </cfRule>
  </conditionalFormatting>
  <conditionalFormatting sqref="AR52">
    <cfRule type="cellIs" dxfId="4" priority="8" operator="lessThan">
      <formula>0</formula>
    </cfRule>
  </conditionalFormatting>
  <conditionalFormatting sqref="AR52">
    <cfRule type="cellIs" dxfId="3" priority="7" operator="greaterThanOrEqual">
      <formula>0</formula>
    </cfRule>
  </conditionalFormatting>
  <conditionalFormatting sqref="AH33:AO33">
    <cfRule type="expression" dxfId="2" priority="6">
      <formula>$AH$33="Other:"</formula>
    </cfRule>
  </conditionalFormatting>
  <conditionalFormatting sqref="R31:Y31">
    <cfRule type="expression" dxfId="1" priority="3">
      <formula>$R$32="Other:"</formula>
    </cfRule>
  </conditionalFormatting>
  <conditionalFormatting sqref="R34:Y34">
    <cfRule type="expression" dxfId="0" priority="1">
      <formula>$R$32="Other:"</formula>
    </cfRule>
  </conditionalFormatting>
  <dataValidations count="2">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300-000000000000}"/>
    <dataValidation type="list" allowBlank="1" showInputMessage="1" sqref="J40:P43" xr:uid="{00000000-0002-0000-0300-000001000000}">
      <formula1>"0,1,2,3,4,5,6"</formula1>
    </dataValidation>
  </dataValidations>
  <pageMargins left="0.7" right="0.7" top="0.75" bottom="1.7333333333333334" header="0.3" footer="0.3"/>
  <pageSetup scale="52" fitToHeight="0" orientation="portrait" r:id="rId1"/>
  <headerFooter>
    <oddFooter>&amp;C&amp;G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5"/>
  <sheetViews>
    <sheetView workbookViewId="0">
      <selection activeCell="G33" sqref="G33"/>
    </sheetView>
  </sheetViews>
  <sheetFormatPr defaultRowHeight="15" x14ac:dyDescent="0.25"/>
  <sheetData>
    <row r="2" spans="2:5" x14ac:dyDescent="0.25">
      <c r="B2" s="14" t="s">
        <v>74</v>
      </c>
      <c r="E2" s="15" t="s">
        <v>75</v>
      </c>
    </row>
    <row r="3" spans="2:5" x14ac:dyDescent="0.25">
      <c r="B3" s="16" t="s">
        <v>76</v>
      </c>
      <c r="E3" s="10" t="s">
        <v>77</v>
      </c>
    </row>
    <row r="4" spans="2:5" x14ac:dyDescent="0.25">
      <c r="B4" s="16" t="s">
        <v>78</v>
      </c>
      <c r="E4" s="10" t="s">
        <v>79</v>
      </c>
    </row>
    <row r="5" spans="2:5" x14ac:dyDescent="0.25">
      <c r="B5" s="16" t="s">
        <v>80</v>
      </c>
      <c r="E5" s="10" t="s">
        <v>81</v>
      </c>
    </row>
    <row r="6" spans="2:5" x14ac:dyDescent="0.25">
      <c r="B6" s="16" t="s">
        <v>82</v>
      </c>
      <c r="E6" s="10" t="s">
        <v>83</v>
      </c>
    </row>
    <row r="7" spans="2:5" x14ac:dyDescent="0.25">
      <c r="B7" s="16" t="s">
        <v>84</v>
      </c>
      <c r="E7" s="10"/>
    </row>
    <row r="8" spans="2:5" x14ac:dyDescent="0.25">
      <c r="B8" s="16" t="s">
        <v>85</v>
      </c>
      <c r="E8" s="10"/>
    </row>
    <row r="9" spans="2:5" x14ac:dyDescent="0.25">
      <c r="B9" s="16" t="s">
        <v>86</v>
      </c>
      <c r="E9" s="10"/>
    </row>
    <row r="10" spans="2:5" x14ac:dyDescent="0.25">
      <c r="B10" s="16" t="s">
        <v>87</v>
      </c>
      <c r="E10" s="10"/>
    </row>
    <row r="11" spans="2:5" x14ac:dyDescent="0.25">
      <c r="B11" s="16" t="s">
        <v>88</v>
      </c>
      <c r="E11" s="10"/>
    </row>
    <row r="12" spans="2:5" x14ac:dyDescent="0.25">
      <c r="B12" s="16" t="s">
        <v>89</v>
      </c>
      <c r="E12" s="10"/>
    </row>
    <row r="13" spans="2:5" x14ac:dyDescent="0.25">
      <c r="B13" s="16" t="s">
        <v>90</v>
      </c>
      <c r="E13" s="10"/>
    </row>
    <row r="14" spans="2:5" x14ac:dyDescent="0.25">
      <c r="B14" s="16" t="s">
        <v>91</v>
      </c>
      <c r="E14" s="10"/>
    </row>
    <row r="15" spans="2:5" x14ac:dyDescent="0.25">
      <c r="B15" s="16" t="s">
        <v>92</v>
      </c>
      <c r="E15" s="10"/>
    </row>
    <row r="17" spans="2:9" x14ac:dyDescent="0.25">
      <c r="B17" s="16" t="s">
        <v>132</v>
      </c>
    </row>
    <row r="18" spans="2:9" x14ac:dyDescent="0.25">
      <c r="B18" s="561" t="s">
        <v>109</v>
      </c>
      <c r="C18" s="561"/>
      <c r="D18" s="561"/>
      <c r="E18" s="561"/>
      <c r="F18" s="561"/>
      <c r="G18" s="561"/>
      <c r="H18" s="561"/>
      <c r="I18" s="561"/>
    </row>
    <row r="20" spans="2:9" x14ac:dyDescent="0.25">
      <c r="B20" t="s">
        <v>111</v>
      </c>
      <c r="E20" s="39">
        <f>'Flip - Profit'!I52</f>
        <v>2220</v>
      </c>
      <c r="F20" s="38">
        <f t="shared" ref="F20:F25" si="0">E20/$E$25</f>
        <v>2.6097178683385579E-2</v>
      </c>
    </row>
    <row r="21" spans="2:9" x14ac:dyDescent="0.25">
      <c r="B21" t="s">
        <v>110</v>
      </c>
      <c r="E21" s="39">
        <f>'Flip - Profit'!I54</f>
        <v>2600</v>
      </c>
      <c r="F21" s="38">
        <f t="shared" si="0"/>
        <v>3.0564263322884012E-2</v>
      </c>
    </row>
    <row r="22" spans="2:9" x14ac:dyDescent="0.25">
      <c r="B22" t="s">
        <v>3</v>
      </c>
      <c r="E22" s="39">
        <f>'Flip - Profit'!I56</f>
        <v>30886.666666666668</v>
      </c>
      <c r="F22" s="38">
        <f t="shared" si="0"/>
        <v>0.36308777429467082</v>
      </c>
    </row>
    <row r="23" spans="2:9" x14ac:dyDescent="0.25">
      <c r="B23" t="s">
        <v>112</v>
      </c>
      <c r="E23" s="39">
        <f>'Flip - Profit'!I58</f>
        <v>19360</v>
      </c>
      <c r="F23" s="38">
        <f t="shared" si="0"/>
        <v>0.22758620689655171</v>
      </c>
    </row>
    <row r="24" spans="2:9" x14ac:dyDescent="0.25">
      <c r="B24" t="s">
        <v>113</v>
      </c>
      <c r="E24" s="39">
        <f>'Flip - Profit'!I60</f>
        <v>30000</v>
      </c>
      <c r="F24" s="38">
        <f t="shared" si="0"/>
        <v>0.35266457680250779</v>
      </c>
    </row>
    <row r="25" spans="2:9" x14ac:dyDescent="0.25">
      <c r="B25" t="s">
        <v>0</v>
      </c>
      <c r="E25" s="39">
        <f>'Flip - Profit'!I62</f>
        <v>85066.666666666672</v>
      </c>
      <c r="F25" s="38">
        <f t="shared" si="0"/>
        <v>1</v>
      </c>
    </row>
    <row r="27" spans="2:9" x14ac:dyDescent="0.25">
      <c r="B27" s="16" t="s">
        <v>133</v>
      </c>
    </row>
    <row r="28" spans="2:9" x14ac:dyDescent="0.25">
      <c r="B28" s="561" t="s">
        <v>109</v>
      </c>
      <c r="C28" s="561"/>
      <c r="D28" s="561"/>
      <c r="E28" s="561"/>
      <c r="F28" s="561"/>
      <c r="G28" s="561"/>
      <c r="H28" s="561"/>
      <c r="I28" s="561"/>
    </row>
    <row r="30" spans="2:9" x14ac:dyDescent="0.25">
      <c r="B30" t="s">
        <v>111</v>
      </c>
      <c r="E30" s="39">
        <f>'Flip - Sales Price'!I52</f>
        <v>2220</v>
      </c>
      <c r="F30" s="38">
        <f t="shared" ref="F30:F35" si="1">E30/$E$35</f>
        <v>2.6010574038249957E-2</v>
      </c>
    </row>
    <row r="31" spans="2:9" x14ac:dyDescent="0.25">
      <c r="B31" t="s">
        <v>110</v>
      </c>
      <c r="E31" s="39">
        <f>'Flip - Sales Price'!I54</f>
        <v>2475</v>
      </c>
      <c r="F31" s="38">
        <f t="shared" si="1"/>
        <v>2.8998275110211101E-2</v>
      </c>
    </row>
    <row r="32" spans="2:9" x14ac:dyDescent="0.25">
      <c r="B32" t="s">
        <v>3</v>
      </c>
      <c r="E32" s="39">
        <f>'Flip - Sales Price'!I56</f>
        <v>31294.904109589042</v>
      </c>
      <c r="F32" s="38">
        <f t="shared" si="1"/>
        <v>0.36666595511819755</v>
      </c>
    </row>
    <row r="33" spans="2:6" x14ac:dyDescent="0.25">
      <c r="B33" t="s">
        <v>112</v>
      </c>
      <c r="E33" s="39">
        <f>'Flip - Sales Price'!I58</f>
        <v>19360</v>
      </c>
      <c r="F33" s="38">
        <f t="shared" si="1"/>
        <v>0.22683095197320682</v>
      </c>
    </row>
    <row r="34" spans="2:6" x14ac:dyDescent="0.25">
      <c r="B34" t="s">
        <v>113</v>
      </c>
      <c r="E34" s="39">
        <f>'Flip - Sales Price'!I60</f>
        <v>30000</v>
      </c>
      <c r="F34" s="38">
        <f t="shared" si="1"/>
        <v>0.35149424376013455</v>
      </c>
    </row>
    <row r="35" spans="2:6" x14ac:dyDescent="0.25">
      <c r="B35" t="s">
        <v>0</v>
      </c>
      <c r="E35" s="39">
        <f>'Flip - Sales Price'!I62</f>
        <v>85349.904109589042</v>
      </c>
      <c r="F35" s="38">
        <f t="shared" si="1"/>
        <v>1</v>
      </c>
    </row>
  </sheetData>
  <mergeCells count="2">
    <mergeCell ref="B18:I18"/>
    <mergeCell ref="B28:I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Instructions</vt:lpstr>
      <vt:lpstr>Flip - Profit</vt:lpstr>
      <vt:lpstr>Flip - Sales Price</vt:lpstr>
      <vt:lpstr>Data sheet</vt:lpstr>
      <vt:lpstr>'Flip - Profit'!Print_Area</vt:lpstr>
      <vt:lpstr>'Flip - Sales Price'!Print_Area</vt:lpstr>
      <vt:lpstr>Instructions!Print_Area</vt:lpstr>
      <vt:lpstr>Title!Print_Area</vt:lpstr>
    </vt:vector>
  </TitlesOfParts>
  <Company>Calvert Home Mortgage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2020-02-24T21:40:36Z</cp:lastPrinted>
  <dcterms:created xsi:type="dcterms:W3CDTF">2010-02-17T02:11:49Z</dcterms:created>
  <dcterms:modified xsi:type="dcterms:W3CDTF">2020-02-24T21:45:48Z</dcterms:modified>
</cp:coreProperties>
</file>